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ERDES\Perkal LPJ APBDesa 2021\"/>
    </mc:Choice>
  </mc:AlternateContent>
  <bookViews>
    <workbookView xWindow="0" yWindow="0" windowWidth="20490" windowHeight="7155"/>
  </bookViews>
  <sheets>
    <sheet name="CALK"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9" i="2" l="1"/>
  <c r="H190" i="2" l="1"/>
  <c r="H158" i="2"/>
  <c r="G109" i="2"/>
  <c r="G139" i="2" l="1"/>
  <c r="G131" i="2"/>
  <c r="G130" i="2"/>
  <c r="G123" i="2"/>
  <c r="G117" i="2"/>
  <c r="G116" i="2"/>
  <c r="G108" i="2"/>
  <c r="H179" i="2"/>
  <c r="G21" i="2"/>
  <c r="G53" i="2"/>
  <c r="G47" i="2"/>
  <c r="F48" i="2"/>
  <c r="J48" i="2"/>
  <c r="F188" i="2"/>
  <c r="F187" i="2"/>
  <c r="F192" i="2" s="1"/>
  <c r="J154" i="2" l="1"/>
  <c r="F139" i="2"/>
  <c r="F131" i="2"/>
  <c r="F130" i="2"/>
  <c r="F124" i="2"/>
  <c r="F123" i="2"/>
  <c r="F117" i="2"/>
  <c r="F125" i="2" l="1"/>
  <c r="H116" i="2"/>
  <c r="F116" i="2"/>
  <c r="F118" i="2" s="1"/>
  <c r="F109" i="2" l="1"/>
  <c r="F108" i="2"/>
  <c r="G84" i="2" l="1"/>
  <c r="H84" i="2"/>
  <c r="F84" i="2"/>
  <c r="G41" i="2"/>
  <c r="H41" i="2" s="1"/>
  <c r="F40" i="2"/>
  <c r="F42" i="2" s="1"/>
  <c r="H267" i="2" l="1"/>
  <c r="G236" i="2"/>
  <c r="G231" i="2"/>
  <c r="G181" i="2"/>
  <c r="F181" i="2"/>
  <c r="H178" i="2"/>
  <c r="G219" i="2"/>
  <c r="G200" i="2"/>
  <c r="G201" i="2"/>
  <c r="G55" i="2"/>
  <c r="G61" i="2"/>
  <c r="H60" i="2"/>
  <c r="H59" i="2"/>
  <c r="H54" i="2"/>
  <c r="H181" i="2" l="1"/>
  <c r="G78" i="2"/>
  <c r="H53" i="2"/>
  <c r="F61" i="2"/>
  <c r="H61" i="2" s="1"/>
  <c r="F55" i="2"/>
  <c r="H55" i="2" s="1"/>
  <c r="G140" i="2" l="1"/>
  <c r="H139" i="2"/>
  <c r="H117" i="2"/>
  <c r="G39" i="2"/>
  <c r="G38" i="2"/>
  <c r="H22" i="2"/>
  <c r="H249" i="2"/>
  <c r="G42" i="2" l="1"/>
  <c r="F140" i="2"/>
  <c r="H140" i="2" s="1"/>
  <c r="G91" i="2"/>
  <c r="F91" i="2"/>
  <c r="F33" i="2" l="1"/>
  <c r="G33" i="2"/>
  <c r="H154" i="2" l="1"/>
  <c r="H138" i="2"/>
  <c r="G174" i="2" l="1"/>
  <c r="G259" i="2" l="1"/>
  <c r="F259" i="2"/>
  <c r="H251" i="2"/>
  <c r="H252" i="2"/>
  <c r="H253" i="2"/>
  <c r="H254" i="2"/>
  <c r="H255" i="2"/>
  <c r="H256" i="2"/>
  <c r="H257" i="2"/>
  <c r="H258" i="2"/>
  <c r="H250" i="2"/>
  <c r="H259" i="2" l="1"/>
  <c r="H244" i="2" l="1"/>
  <c r="G244" i="2"/>
  <c r="F244" i="2"/>
  <c r="H238" i="2"/>
  <c r="H237" i="2"/>
  <c r="H236" i="2"/>
  <c r="G239" i="2"/>
  <c r="F239" i="2"/>
  <c r="H232" i="2"/>
  <c r="G233" i="2"/>
  <c r="F233" i="2"/>
  <c r="H231" i="2"/>
  <c r="G226" i="2"/>
  <c r="G220" i="2"/>
  <c r="G210" i="2"/>
  <c r="G203" i="2"/>
  <c r="G192" i="2"/>
  <c r="H225" i="2"/>
  <c r="H224" i="2"/>
  <c r="H223" i="2"/>
  <c r="H219" i="2"/>
  <c r="H218" i="2"/>
  <c r="H217" i="2"/>
  <c r="H216" i="2"/>
  <c r="H215" i="2"/>
  <c r="H214" i="2"/>
  <c r="H213" i="2"/>
  <c r="H209" i="2"/>
  <c r="H208" i="2"/>
  <c r="H207" i="2"/>
  <c r="H206" i="2"/>
  <c r="H202" i="2"/>
  <c r="H201" i="2"/>
  <c r="H200" i="2"/>
  <c r="H199" i="2"/>
  <c r="H198" i="2"/>
  <c r="H197" i="2"/>
  <c r="H196" i="2"/>
  <c r="H195" i="2"/>
  <c r="H191" i="2"/>
  <c r="H189" i="2"/>
  <c r="H188" i="2"/>
  <c r="H187" i="2"/>
  <c r="F226" i="2"/>
  <c r="F220" i="2"/>
  <c r="F210" i="2"/>
  <c r="F203" i="2"/>
  <c r="G161" i="2"/>
  <c r="H173" i="2"/>
  <c r="H172" i="2"/>
  <c r="H171" i="2"/>
  <c r="H170" i="2"/>
  <c r="H169" i="2"/>
  <c r="H168" i="2"/>
  <c r="H167" i="2"/>
  <c r="H166" i="2"/>
  <c r="H165" i="2"/>
  <c r="H160" i="2"/>
  <c r="H159" i="2"/>
  <c r="H157" i="2"/>
  <c r="H156" i="2"/>
  <c r="H155" i="2"/>
  <c r="H149" i="2"/>
  <c r="H148" i="2"/>
  <c r="H147" i="2"/>
  <c r="H146" i="2"/>
  <c r="G150" i="2"/>
  <c r="F174" i="2"/>
  <c r="F161" i="2"/>
  <c r="F150" i="2"/>
  <c r="H137" i="2"/>
  <c r="H131" i="2"/>
  <c r="G132" i="2"/>
  <c r="F132" i="2"/>
  <c r="H130" i="2"/>
  <c r="G125" i="2"/>
  <c r="H124" i="2"/>
  <c r="H123" i="2"/>
  <c r="G118" i="2"/>
  <c r="H110" i="2"/>
  <c r="H108" i="2"/>
  <c r="G111" i="2"/>
  <c r="H109" i="2"/>
  <c r="H102" i="2"/>
  <c r="H101" i="2"/>
  <c r="H100" i="2"/>
  <c r="H99" i="2"/>
  <c r="H98" i="2"/>
  <c r="H97" i="2"/>
  <c r="H96" i="2"/>
  <c r="G103" i="2"/>
  <c r="F103" i="2"/>
  <c r="H89" i="2"/>
  <c r="H91" i="2" s="1"/>
  <c r="H77" i="2"/>
  <c r="H76" i="2"/>
  <c r="H75" i="2"/>
  <c r="H74" i="2"/>
  <c r="H73" i="2"/>
  <c r="H72" i="2"/>
  <c r="H71" i="2"/>
  <c r="H70" i="2"/>
  <c r="H69" i="2"/>
  <c r="H68" i="2"/>
  <c r="H67" i="2"/>
  <c r="H66" i="2"/>
  <c r="F78" i="2"/>
  <c r="H48" i="2"/>
  <c r="H47" i="2"/>
  <c r="G49" i="2"/>
  <c r="F49" i="2"/>
  <c r="H32" i="2"/>
  <c r="H31" i="2"/>
  <c r="H29" i="2"/>
  <c r="H39" i="2"/>
  <c r="H40" i="2"/>
  <c r="H38" i="2"/>
  <c r="K51" i="2" l="1"/>
  <c r="I53" i="2"/>
  <c r="J178" i="2"/>
  <c r="K226" i="2"/>
  <c r="K52" i="2"/>
  <c r="J53" i="2"/>
  <c r="J52" i="2"/>
  <c r="L228" i="2"/>
  <c r="L194" i="2"/>
  <c r="H150" i="2"/>
  <c r="H78" i="2"/>
  <c r="H233" i="2"/>
  <c r="H192" i="2"/>
  <c r="H132" i="2"/>
  <c r="H239" i="2"/>
  <c r="H226" i="2"/>
  <c r="H220" i="2"/>
  <c r="H203" i="2"/>
  <c r="H161" i="2"/>
  <c r="H103" i="2"/>
  <c r="H49" i="2"/>
  <c r="H42" i="2"/>
  <c r="H118" i="2"/>
  <c r="F111" i="2"/>
  <c r="H125" i="2"/>
  <c r="H174" i="2"/>
  <c r="H210" i="2"/>
  <c r="H30" i="2"/>
  <c r="H33" i="2" s="1"/>
  <c r="H24" i="2"/>
  <c r="J112" i="2" l="1"/>
  <c r="J120" i="2"/>
  <c r="H111" i="2"/>
  <c r="N110" i="2"/>
</calcChain>
</file>

<file path=xl/sharedStrings.xml><?xml version="1.0" encoding="utf-8"?>
<sst xmlns="http://schemas.openxmlformats.org/spreadsheetml/2006/main" count="248" uniqueCount="173">
  <si>
    <t>Dana Desa</t>
  </si>
  <si>
    <t>Pengeluaran Pembiayaan</t>
  </si>
  <si>
    <t>Anggaran</t>
  </si>
  <si>
    <t>Realisasi</t>
  </si>
  <si>
    <t>Bidang Pemberdayaan Masyarakat Desa</t>
  </si>
  <si>
    <t>CATATAN ATAS LAPORAN KEUANGAN</t>
  </si>
  <si>
    <t>A. Informasi Umum</t>
  </si>
  <si>
    <t>B. Dasar Penyajian Laporan Keuangan</t>
  </si>
  <si>
    <t>C. RINCIAN POS LAPORAN KEUANGAN</t>
  </si>
  <si>
    <t>1. Rekonsiliasi SILPA dan Kas</t>
  </si>
  <si>
    <t>Mutasi Potongan Pajak</t>
  </si>
  <si>
    <t>- Penerimaan Potongan Pajak tahun anggaran berjalan</t>
  </si>
  <si>
    <t>- Setoran Pajak ke Kas Negara selama tahun  anggaran berjalan</t>
  </si>
  <si>
    <t>- Saldo Akhir Periode Potongan Pajak yg belum disetor ke Kas Negara</t>
  </si>
  <si>
    <t>- Saldo Awal Periode Potongan Pajak yg belum disetor ke Kas Negara</t>
  </si>
  <si>
    <t>2. Pendapatan Asli Desa</t>
  </si>
  <si>
    <t>Pendapatan Asli Desa terdiri dari :</t>
  </si>
  <si>
    <t>a. Hasil Usaha Desa</t>
  </si>
  <si>
    <t>b. Hasil Aset</t>
  </si>
  <si>
    <t>c. Swadaya, Partisipasi, dan Gotong Royong</t>
  </si>
  <si>
    <t>d. Lain-lain PADes yang sah</t>
  </si>
  <si>
    <t>3.</t>
  </si>
  <si>
    <t>Tahap 1</t>
  </si>
  <si>
    <t>Tahap 2</t>
  </si>
  <si>
    <t>Tahap 3</t>
  </si>
  <si>
    <t>4. Bagian dari Hasil Pajak dan Retribusi Daerah</t>
  </si>
  <si>
    <t>5. Alokasi Dana Desa</t>
  </si>
  <si>
    <t>Tahap 4</t>
  </si>
  <si>
    <t>Tahap 5</t>
  </si>
  <si>
    <t>Tahap 6</t>
  </si>
  <si>
    <t>Tahap 7</t>
  </si>
  <si>
    <t>Tahap 8</t>
  </si>
  <si>
    <t>Tahap 9</t>
  </si>
  <si>
    <t>Tahap 10</t>
  </si>
  <si>
    <t>Tahap 11</t>
  </si>
  <si>
    <t>Tahap 12</t>
  </si>
  <si>
    <t>6. Bantuan Keuangan Propinsi</t>
  </si>
  <si>
    <t>7. Bantuan Keuangan Kabupaten</t>
  </si>
  <si>
    <t>BKK</t>
  </si>
  <si>
    <t>8. Pendapatan lain-lain</t>
  </si>
  <si>
    <t>Pendapatan lain-lain terdiri dari:</t>
  </si>
  <si>
    <t>Penerimaan dari hasil kerjasama antar Desa</t>
  </si>
  <si>
    <t>Penerimaan dari hasil kerjasama Desa dengan pihak ketiga</t>
  </si>
  <si>
    <t>Penerimaan dari bantuan perusahaan yang berlokasi di Desa</t>
  </si>
  <si>
    <t>Hibah dan sumbangan dari pihak ketiga</t>
  </si>
  <si>
    <t>Koreksi kesalahan belanja tahun-tahun anggaran sebelumnya yang mengakibatkan penerimaan di kas Desa</t>
  </si>
  <si>
    <t>Bunga bank</t>
  </si>
  <si>
    <t>Lain-lain pendapatan yang sah</t>
  </si>
  <si>
    <t>9. Belanja - Bidang Penyelenggaraan Pemerintahan Desa</t>
  </si>
  <si>
    <t>Belanja untuk Bidang Penyelenggaraan Pemerintahan Desa adalah sebagai berikut :</t>
  </si>
  <si>
    <t>- Belanja Pegawai</t>
  </si>
  <si>
    <t>- Belanja Barang dan Jasa</t>
  </si>
  <si>
    <t>- Belanja Modal</t>
  </si>
  <si>
    <t>10. Belanja - Bidang Pembangunan Desa</t>
  </si>
  <si>
    <t>Belanja untuk Bidang Pembangunan Desa adalah sebagai berikut :</t>
  </si>
  <si>
    <t>11. Belanja - Bidang Pembinaan Kemasyarakatan Desa</t>
  </si>
  <si>
    <t>12. Belanja - Bidang Pemberdayaan Masyarakat Desa</t>
  </si>
  <si>
    <t>Belanja untuk Bidang Pemberdayaan Masyarakat Desa adalah sebagai berikut :</t>
  </si>
  <si>
    <t>13. Belanja - Bidang Penanggulangan Bencana, Keadaan Darurat dan Mendesak Desa</t>
  </si>
  <si>
    <t>Belanja untuk Bidang Penanggulangan Bencana, Keadaan Darurat dan Mendesak Desa adalah sebagai berikut :</t>
  </si>
  <si>
    <t>14. Belanja Desa dalam klasifikasi Ekonomi</t>
  </si>
  <si>
    <t>Jumlah Belanja Desa dalam klasifikasi ekonomi adalah sebagai berikut :</t>
  </si>
  <si>
    <t>Belanja Pegawai</t>
  </si>
  <si>
    <t>Penghasilan Tetap dan Tunjangan Kepala Desa</t>
  </si>
  <si>
    <t>Penghasilan Tetap dan Tunjangan Perangkat Desa</t>
  </si>
  <si>
    <t>Jaminan Kesehatan Kepala Desa dan Perangkat Desa</t>
  </si>
  <si>
    <t>Tunjangan BPD</t>
  </si>
  <si>
    <t>Belanja Barang dan Jasa</t>
  </si>
  <si>
    <t>Belanja Jasa Honorarium</t>
  </si>
  <si>
    <t>Belanja Jasa Sewa</t>
  </si>
  <si>
    <t>Belanja Operasional Perkantoran</t>
  </si>
  <si>
    <t>Belanja Pemeliharaan</t>
  </si>
  <si>
    <t>Belanja Barang dan Jasa yang diserahkan kepada Masyarakat</t>
  </si>
  <si>
    <t>Belanja Modal</t>
  </si>
  <si>
    <t>Belanja Modal Pengadaan Tanah</t>
  </si>
  <si>
    <t>Belanja Modal Peralatan, Mesin, dan Alat Berat</t>
  </si>
  <si>
    <t>Belanja Modal Kendaraan</t>
  </si>
  <si>
    <t>Belanja Modal Gedung dan Bangunan</t>
  </si>
  <si>
    <t>Belanja Modal Jalan</t>
  </si>
  <si>
    <t>Belanja Modal Jembatan</t>
  </si>
  <si>
    <t>Belanja Modal Irigasi/Embung/Air Sungai/Drainase</t>
  </si>
  <si>
    <t>Belanja Modal Lainnya</t>
  </si>
  <si>
    <t>Bidang Penyelenggaraan Pemerintahan Desa</t>
  </si>
  <si>
    <t>Sub Bidang Penyelenggaraan Belanja Penghasilan Tetap, Tunjangan dan Operasional Pemerintahan Desa</t>
  </si>
  <si>
    <t>Sub Bidang Sarana dan Prasarana Pemerintahan Desa</t>
  </si>
  <si>
    <t>Sub Bidang Administrasi Kependudukan, Pencatatan Sipil, Statistik dan Kearsipan</t>
  </si>
  <si>
    <t>Sub Bidang Pertanahan</t>
  </si>
  <si>
    <t>Bidang Pembangunan Desa</t>
  </si>
  <si>
    <t>Sub Bidang Pendidikan</t>
  </si>
  <si>
    <t>Sub Bidang Kesehatan</t>
  </si>
  <si>
    <t>Sub Bidang Pekerjaan Umum dan Penataan Ruang</t>
  </si>
  <si>
    <t>Sub Bidang Kawasan Pemukiman</t>
  </si>
  <si>
    <t>Sub Bidang Kehutanan dan Lingkungan Hidup</t>
  </si>
  <si>
    <t>Sub Bidang Perhubungan, Komunikasi, dan Informatika</t>
  </si>
  <si>
    <t>Sub Bidang Energi dan Sumber Daya Mineral</t>
  </si>
  <si>
    <t>Sub Bidang Pariwisata</t>
  </si>
  <si>
    <t>Bidang Pembinaan Masyarakat Desa</t>
  </si>
  <si>
    <t>Sub Bidang Ketentraman, Ketertiban Umum, Dan Perlindungan Masyarakat</t>
  </si>
  <si>
    <t>Sub Bidang Kebudayaan dan Keagamaan</t>
  </si>
  <si>
    <t>Sub Bidang Kepemudaan dan Olah Raga</t>
  </si>
  <si>
    <t>Sub Bidang Kelembagaan Masyarakat</t>
  </si>
  <si>
    <t>Sub Bidang Kelautan dan Perikanan</t>
  </si>
  <si>
    <t>Sub Bidang Pertanian dan Peternakan</t>
  </si>
  <si>
    <t>Sub Bidang Peningkatan Kapasitas Aparatur Desa</t>
  </si>
  <si>
    <t>Sub Bidang Pemberdayaan Perempuan, Perlindungan Anak dan Keluarga</t>
  </si>
  <si>
    <t>Sub Bidang Koperasi, Usaha Mikro Kecil Dan Menengah (UMKM)</t>
  </si>
  <si>
    <t>Sub Bidang Dukungan Penanaman Modal</t>
  </si>
  <si>
    <t>Sub Bidang Perdagangan dan Perindustrian</t>
  </si>
  <si>
    <t>Bidang Penanggulangan Bencana, Keadaan Darurat dan Mendesak Desa</t>
  </si>
  <si>
    <t>Sub Bidang Penanggulangan Bencana</t>
  </si>
  <si>
    <t>Sub Bidang Keadaan Darurat</t>
  </si>
  <si>
    <t>Sub Bidang Keadaan Mendesak</t>
  </si>
  <si>
    <t>16. Pembiayaan</t>
  </si>
  <si>
    <t>Penerimaan Pembiayaan</t>
  </si>
  <si>
    <t>Penerimaan Pembiayaan terdiri dari</t>
  </si>
  <si>
    <t>1. SILPA Tahun Anggaran sebelumnya</t>
  </si>
  <si>
    <t>2. Pencairan Dana Cadangan</t>
  </si>
  <si>
    <t>3. Hasi Penjualan Kekayaan Desa yang dipisahkan</t>
  </si>
  <si>
    <t>Pengeluaran Pembiayaan terdiri dari :</t>
  </si>
  <si>
    <t>1. Pembentukan Dana Cadangan</t>
  </si>
  <si>
    <t>2. Penyertaan Modal Desa</t>
  </si>
  <si>
    <t>17. Aset Desa</t>
  </si>
  <si>
    <t>Perolehan Aset Desa adalah sebagai berikut</t>
  </si>
  <si>
    <t>Tanah</t>
  </si>
  <si>
    <t>Peralatan, Mesin, dan Alat Berat</t>
  </si>
  <si>
    <t>Kendaraan</t>
  </si>
  <si>
    <t>Gedung dan Bangunan</t>
  </si>
  <si>
    <t>Jalan</t>
  </si>
  <si>
    <t>Jembatan</t>
  </si>
  <si>
    <t>Irigasi/Embung/Air Sungai/Drainase</t>
  </si>
  <si>
    <t>Jaringan/Instalasi</t>
  </si>
  <si>
    <t>Aset Tetap lainnya</t>
  </si>
  <si>
    <t>Konstruksi dalam pengerjaan</t>
  </si>
  <si>
    <t>Rincian Aset Tetap untuk masing-masing klasifikasi diatas dapat dilihat pada lampiran III</t>
  </si>
  <si>
    <t>18. Penyertaan Modal Desa</t>
  </si>
  <si>
    <t>Penyertaan Modal Desa pada BUMDes adalah sebagai berikut :</t>
  </si>
  <si>
    <t>Lebih / (Kurang)</t>
  </si>
  <si>
    <t>Penambahan/ (Pengurangan)</t>
  </si>
  <si>
    <t>BKP</t>
  </si>
  <si>
    <t xml:space="preserve">Belanja Barang Perlengkapan </t>
  </si>
  <si>
    <t>Belanja Perjalanan Dinas</t>
  </si>
  <si>
    <t>Belanja Modal Jaringan/Instalasi</t>
  </si>
  <si>
    <t>Pemerintah Kalurahan Ngleri</t>
  </si>
  <si>
    <t xml:space="preserve">Kapanewon Playen, Kabupaten Gunungkidul </t>
  </si>
  <si>
    <t>Pemerintah Kalurahan Ngleri  merupakan Kalurahan di Kapanewon Playen, Kabupaten Gunungkidul. Sesuai dengan Keputusan</t>
  </si>
  <si>
    <t>Lurah                    : SUPARDAL</t>
  </si>
  <si>
    <t>Carik                     : YULI SUPRIYANTO</t>
  </si>
  <si>
    <t>Bendahara            : AHMADI</t>
  </si>
  <si>
    <t>Kantor Pemerintahan Kalurahan  beralamat di Ngleri Wetan, Desa Ngleri , Kecamatan Playen , Kabupaten Gunungkidul</t>
  </si>
  <si>
    <t>Laporan Keuangan Kalurahan berupa Laporan Realisasi APBDes sesuai basis kas dengan  dasar  harga  perolehan. Pendapatan dicatat pada saat kas diterima di Bank atau Kas dan Belanja dicatat pada saat kas dikeluarkan dan telah bersifat definitif.</t>
  </si>
  <si>
    <t>- Belanja modal</t>
  </si>
  <si>
    <t>- Belanja Tak Terduga</t>
  </si>
  <si>
    <t>a. Penerimaan Kalurahan yang berasal dari Bagian dari hasil pajak dan Retribusi Daerah adalah :</t>
  </si>
  <si>
    <t>b.   Penerimaan Kalurahan dari kekurangan bagian hasil pajak dan retribusi daerah tahun sebelumnya adalah :</t>
  </si>
  <si>
    <t>c.    Penerimaan Kalurahan dari bagian dari hasil penugasan penarikan retribusi obyek wisata dan tempat olah raga :</t>
  </si>
  <si>
    <t xml:space="preserve">Penerimaan Kalurahan yang berasal dari Alokasi Dana Desa (ADD) adalah sebagai beikut:      </t>
  </si>
  <si>
    <t>Penerimaan Kalurahan  yang berasal dari Bantuan Keuangan Propinsi DIY adalah sebagai beikut:</t>
  </si>
  <si>
    <t>Penerimaan Kalurahan  yang berasal dari Bantuan Keuangan Kabupaten Gunungkidul adalah sebagai berikut :</t>
  </si>
  <si>
    <t>Lurah</t>
  </si>
  <si>
    <t xml:space="preserve">SUPARDAL </t>
  </si>
  <si>
    <t>Belanja Tidak Terduga</t>
  </si>
  <si>
    <t>TAHUN ANGGARAN 2021</t>
  </si>
  <si>
    <t>Dana Desa merupakan penerimaan desa yang diperoleh dari APBN. Jumlah penerimaan Dana Desa selama tahun anggaran 2021 adalah sebagai berikut:</t>
  </si>
  <si>
    <t>BLT</t>
  </si>
  <si>
    <t>SILPA tahun anggaran 2021</t>
  </si>
  <si>
    <t>Kegiatan Penanggulangan Bencana ( Posko Covid-19)</t>
  </si>
  <si>
    <t>Penanganan Keadaan Mendesak (BLT DD)</t>
  </si>
  <si>
    <t>Jumlah Netto pembiayaan tahun Anggaran 2020 adalah sebagai berikut :</t>
  </si>
  <si>
    <t>15. Belanja Desa dalam klasifikasi Sub Bidang (Fungsi )</t>
  </si>
  <si>
    <t>Saldo Kas per 31 Desember 2021</t>
  </si>
  <si>
    <t>Sub Bidang Tata Praja Pemerintahan, Perencanaan, Keuangan dan Pelaporan</t>
  </si>
  <si>
    <t>Ngleri,   ...............................</t>
  </si>
  <si>
    <t>Bupati No. 141/117/Pgs/KPTS/2021 , saat ini kepengurusan Pemerintahan  Kalurahan Ngleri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</si>
</sst>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 #,##0_);_(* \(#,##0\);_(* &quot;-&quot;_);_(@_)"/>
    <numFmt numFmtId="165" formatCode="_(* #,##0.00_);_(* \(#,##0.00\);_(* &quot;-&quot;??_);_(@_)"/>
  </numFmts>
  <fonts count="10" x14ac:knownFonts="1">
    <font>
      <sz val="11"/>
      <color theme="1"/>
      <name val="Calibri"/>
      <family val="2"/>
      <charset val="1"/>
      <scheme val="minor"/>
    </font>
    <font>
      <sz val="11"/>
      <color theme="1"/>
      <name val="Calibri"/>
      <family val="2"/>
      <charset val="1"/>
      <scheme val="minor"/>
    </font>
    <font>
      <sz val="11"/>
      <color theme="1"/>
      <name val="Calibri"/>
      <family val="2"/>
      <scheme val="minor"/>
    </font>
    <font>
      <b/>
      <sz val="10"/>
      <color theme="1"/>
      <name val="Arial"/>
      <family val="2"/>
    </font>
    <font>
      <sz val="10"/>
      <color theme="1"/>
      <name val="Arial"/>
      <family val="2"/>
    </font>
    <font>
      <sz val="9.5"/>
      <color theme="1"/>
      <name val="Arial"/>
      <family val="2"/>
    </font>
    <font>
      <sz val="11"/>
      <color theme="1"/>
      <name val="Arial"/>
      <family val="2"/>
    </font>
    <font>
      <sz val="9"/>
      <color theme="1"/>
      <name val="Arial"/>
      <family val="2"/>
    </font>
    <font>
      <sz val="10"/>
      <color rgb="FFFF0000"/>
      <name val="Arial"/>
      <family val="2"/>
    </font>
    <font>
      <sz val="1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99">
    <xf numFmtId="0" fontId="0" fillId="0" borderId="0" xfId="0"/>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2"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Fill="1" applyBorder="1" applyAlignment="1"/>
    <xf numFmtId="0" fontId="4" fillId="0" borderId="0" xfId="0" quotePrefix="1" applyFont="1" applyBorder="1" applyAlignment="1"/>
    <xf numFmtId="0" fontId="5" fillId="0" borderId="0" xfId="0" applyFont="1"/>
    <xf numFmtId="0" fontId="4" fillId="0" borderId="0" xfId="0" applyFont="1" applyBorder="1" applyAlignment="1">
      <alignment horizontal="right" vertical="center"/>
    </xf>
    <xf numFmtId="0" fontId="4" fillId="0" borderId="10" xfId="0" applyFont="1" applyBorder="1" applyAlignment="1"/>
    <xf numFmtId="0" fontId="4" fillId="0" borderId="11" xfId="0" applyFont="1" applyBorder="1" applyAlignment="1"/>
    <xf numFmtId="0" fontId="4" fillId="0" borderId="11" xfId="0" applyFont="1" applyBorder="1" applyAlignment="1">
      <alignment horizontal="left" vertical="center"/>
    </xf>
    <xf numFmtId="0" fontId="4" fillId="0" borderId="12" xfId="0" applyFont="1" applyBorder="1" applyAlignment="1"/>
    <xf numFmtId="0" fontId="4" fillId="0" borderId="0" xfId="0" applyFont="1" applyAlignment="1">
      <alignment horizontal="left"/>
    </xf>
    <xf numFmtId="0" fontId="4" fillId="0" borderId="10" xfId="0" applyFont="1" applyBorder="1"/>
    <xf numFmtId="0" fontId="4" fillId="0" borderId="11" xfId="0" applyFont="1" applyBorder="1"/>
    <xf numFmtId="0" fontId="4" fillId="0" borderId="12" xfId="0" applyFont="1" applyBorder="1"/>
    <xf numFmtId="0" fontId="7" fillId="0" borderId="0" xfId="0" applyFont="1"/>
    <xf numFmtId="0" fontId="7" fillId="0" borderId="10" xfId="0" applyFont="1" applyBorder="1"/>
    <xf numFmtId="0" fontId="7" fillId="0" borderId="11" xfId="0" applyFont="1" applyBorder="1"/>
    <xf numFmtId="0" fontId="7" fillId="0" borderId="12" xfId="0" applyFont="1" applyBorder="1"/>
    <xf numFmtId="164" fontId="4" fillId="0" borderId="0" xfId="1" applyFont="1"/>
    <xf numFmtId="0" fontId="4" fillId="0" borderId="10" xfId="0" quotePrefix="1" applyFont="1" applyBorder="1"/>
    <xf numFmtId="0" fontId="4" fillId="0" borderId="11" xfId="0" quotePrefix="1" applyFont="1" applyBorder="1"/>
    <xf numFmtId="0" fontId="4" fillId="0" borderId="12" xfId="0" quotePrefix="1" applyFont="1" applyBorder="1"/>
    <xf numFmtId="0" fontId="4" fillId="0" borderId="0" xfId="0" applyFont="1" applyFill="1"/>
    <xf numFmtId="0" fontId="4" fillId="0" borderId="0" xfId="0" quotePrefix="1" applyFont="1"/>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xf numFmtId="0" fontId="4" fillId="0" borderId="11" xfId="0" applyFont="1" applyBorder="1" applyAlignment="1">
      <alignment wrapText="1"/>
    </xf>
    <xf numFmtId="0" fontId="4" fillId="0" borderId="10" xfId="0" applyFont="1" applyBorder="1" applyAlignment="1">
      <alignment wrapText="1"/>
    </xf>
    <xf numFmtId="1" fontId="6" fillId="0" borderId="7" xfId="1" applyNumberFormat="1" applyFont="1" applyFill="1" applyBorder="1" applyAlignment="1">
      <alignment horizontal="center"/>
    </xf>
    <xf numFmtId="164" fontId="6" fillId="0" borderId="8" xfId="1" applyFont="1" applyFill="1" applyBorder="1" applyAlignment="1">
      <alignment horizontal="center" wrapText="1"/>
    </xf>
    <xf numFmtId="164" fontId="4" fillId="0" borderId="10" xfId="1" applyFont="1" applyFill="1" applyBorder="1"/>
    <xf numFmtId="164" fontId="4" fillId="0" borderId="11" xfId="1" applyFont="1" applyFill="1" applyBorder="1"/>
    <xf numFmtId="164" fontId="4" fillId="0" borderId="0" xfId="0" applyNumberFormat="1" applyFont="1"/>
    <xf numFmtId="164" fontId="4" fillId="0" borderId="12" xfId="1" applyFont="1" applyFill="1" applyBorder="1"/>
    <xf numFmtId="164" fontId="4" fillId="0" borderId="9" xfId="1" applyFont="1" applyFill="1" applyBorder="1"/>
    <xf numFmtId="164" fontId="6" fillId="0" borderId="0" xfId="1" applyFont="1" applyAlignment="1">
      <alignment horizontal="center"/>
    </xf>
    <xf numFmtId="164" fontId="4" fillId="0" borderId="0" xfId="0" applyNumberFormat="1" applyFont="1" applyAlignment="1"/>
    <xf numFmtId="0" fontId="4" fillId="2" borderId="0" xfId="0" applyFont="1" applyFill="1" applyAlignment="1">
      <alignment horizontal="left"/>
    </xf>
    <xf numFmtId="0" fontId="4" fillId="2" borderId="0" xfId="0" applyFont="1" applyFill="1"/>
    <xf numFmtId="164" fontId="4" fillId="0" borderId="0" xfId="1" quotePrefix="1" applyFont="1" applyFill="1"/>
    <xf numFmtId="164" fontId="4" fillId="0" borderId="0" xfId="1" applyFont="1" applyFill="1"/>
    <xf numFmtId="164" fontId="6" fillId="0" borderId="7" xfId="1" applyFont="1" applyFill="1" applyBorder="1" applyAlignment="1">
      <alignment horizontal="center"/>
    </xf>
    <xf numFmtId="164" fontId="6" fillId="0" borderId="8" xfId="1" applyFont="1" applyFill="1" applyBorder="1" applyAlignment="1">
      <alignment horizontal="center"/>
    </xf>
    <xf numFmtId="0" fontId="4" fillId="0" borderId="10" xfId="0" applyFont="1" applyFill="1" applyBorder="1"/>
    <xf numFmtId="164" fontId="4" fillId="0" borderId="0" xfId="1" applyFont="1" applyFill="1" applyBorder="1"/>
    <xf numFmtId="164" fontId="4" fillId="0" borderId="7" xfId="1" applyFont="1" applyFill="1" applyBorder="1"/>
    <xf numFmtId="164" fontId="4" fillId="0" borderId="0" xfId="0" applyNumberFormat="1" applyFont="1" applyFill="1"/>
    <xf numFmtId="0" fontId="4" fillId="0" borderId="11" xfId="0" applyFont="1" applyFill="1" applyBorder="1"/>
    <xf numFmtId="0" fontId="4" fillId="0" borderId="12" xfId="0" applyFont="1" applyFill="1" applyBorder="1"/>
    <xf numFmtId="164" fontId="4" fillId="0" borderId="0" xfId="1" applyFont="1" applyFill="1" applyBorder="1" applyAlignment="1"/>
    <xf numFmtId="164" fontId="4" fillId="0" borderId="7" xfId="1" applyFont="1" applyFill="1" applyBorder="1" applyAlignment="1"/>
    <xf numFmtId="164" fontId="4" fillId="0" borderId="0" xfId="0" applyNumberFormat="1" applyFont="1" applyFill="1" applyBorder="1" applyAlignment="1"/>
    <xf numFmtId="164" fontId="4" fillId="0" borderId="10" xfId="1" applyFont="1" applyFill="1" applyBorder="1" applyAlignment="1"/>
    <xf numFmtId="164" fontId="4" fillId="0" borderId="11" xfId="1" applyFont="1" applyFill="1" applyBorder="1" applyAlignment="1"/>
    <xf numFmtId="164" fontId="4" fillId="0" borderId="11" xfId="1" applyFont="1" applyFill="1" applyBorder="1" applyAlignment="1">
      <alignment horizontal="center"/>
    </xf>
    <xf numFmtId="164" fontId="4" fillId="0" borderId="12" xfId="1" applyFont="1" applyFill="1" applyBorder="1" applyAlignment="1"/>
    <xf numFmtId="164" fontId="4" fillId="0" borderId="12" xfId="1" applyFont="1" applyFill="1" applyBorder="1" applyAlignment="1">
      <alignment horizontal="center"/>
    </xf>
    <xf numFmtId="164" fontId="4" fillId="0" borderId="9" xfId="0" applyNumberFormat="1" applyFont="1" applyFill="1" applyBorder="1" applyAlignment="1"/>
    <xf numFmtId="0" fontId="4" fillId="0" borderId="0" xfId="0" applyFont="1" applyFill="1" applyAlignment="1"/>
    <xf numFmtId="0" fontId="4" fillId="0" borderId="10" xfId="0" applyFont="1" applyFill="1" applyBorder="1" applyAlignment="1"/>
    <xf numFmtId="0" fontId="4" fillId="0" borderId="11" xfId="0" applyFont="1" applyFill="1" applyBorder="1" applyAlignment="1"/>
    <xf numFmtId="0" fontId="4" fillId="0" borderId="12" xfId="0" applyFont="1" applyFill="1" applyBorder="1" applyAlignment="1"/>
    <xf numFmtId="164" fontId="4" fillId="0" borderId="9" xfId="1" applyFont="1" applyFill="1" applyBorder="1" applyAlignment="1"/>
    <xf numFmtId="0" fontId="4" fillId="0" borderId="0" xfId="0" applyFont="1" applyFill="1" applyAlignment="1">
      <alignment vertical="center"/>
    </xf>
    <xf numFmtId="0" fontId="8" fillId="0" borderId="0" xfId="0" applyFont="1"/>
    <xf numFmtId="164" fontId="4" fillId="0" borderId="13" xfId="1" applyFont="1" applyFill="1" applyBorder="1"/>
    <xf numFmtId="41" fontId="4" fillId="0" borderId="7" xfId="0" applyNumberFormat="1" applyFont="1" applyBorder="1"/>
    <xf numFmtId="0" fontId="9" fillId="0" borderId="0" xfId="0" applyFont="1" applyAlignment="1">
      <alignment horizontal="left"/>
    </xf>
    <xf numFmtId="0" fontId="9" fillId="0" borderId="0" xfId="0" applyFont="1"/>
    <xf numFmtId="0" fontId="9" fillId="0" borderId="10" xfId="0" applyFont="1" applyBorder="1"/>
    <xf numFmtId="164" fontId="9" fillId="0" borderId="10" xfId="1" applyFont="1" applyFill="1" applyBorder="1"/>
    <xf numFmtId="164" fontId="9" fillId="0" borderId="0" xfId="0" applyNumberFormat="1" applyFont="1"/>
    <xf numFmtId="41" fontId="4" fillId="0" borderId="10" xfId="1" applyNumberFormat="1" applyFont="1" applyFill="1" applyBorder="1"/>
    <xf numFmtId="41" fontId="4" fillId="2" borderId="14" xfId="0" applyNumberFormat="1" applyFont="1" applyFill="1" applyBorder="1"/>
    <xf numFmtId="0" fontId="4" fillId="0" borderId="0" xfId="0" applyFont="1" applyAlignment="1">
      <alignment horizontal="left" vertical="center" wrapText="1"/>
    </xf>
    <xf numFmtId="0" fontId="7" fillId="0" borderId="0" xfId="0" applyFont="1" applyAlignment="1">
      <alignment horizontal="left" wrapText="1"/>
    </xf>
    <xf numFmtId="0" fontId="7" fillId="0" borderId="0" xfId="0" applyFont="1" applyFill="1" applyAlignment="1">
      <alignment horizontal="left" vertical="center" wrapText="1"/>
    </xf>
    <xf numFmtId="0" fontId="7" fillId="0" borderId="1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Fill="1" applyBorder="1" applyAlignment="1">
      <alignment horizontal="left"/>
    </xf>
  </cellXfs>
  <cellStyles count="4">
    <cellStyle name="Comma [0]" xfId="1" builtinId="6"/>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276"/>
  <sheetViews>
    <sheetView tabSelected="1" view="pageBreakPreview" topLeftCell="C245" zoomScale="140" zoomScaleNormal="130" zoomScaleSheetLayoutView="140" workbookViewId="0">
      <selection activeCell="I253" sqref="I253"/>
    </sheetView>
  </sheetViews>
  <sheetFormatPr defaultRowHeight="12.75" x14ac:dyDescent="0.2"/>
  <cols>
    <col min="1" max="1" width="5.5703125" style="20" customWidth="1"/>
    <col min="2" max="2" width="3.5703125" style="20" customWidth="1"/>
    <col min="3" max="3" width="1.85546875" style="1" customWidth="1"/>
    <col min="4" max="4" width="47.28515625" style="1" customWidth="1"/>
    <col min="5" max="5" width="9.140625" style="1"/>
    <col min="6" max="8" width="16.140625" style="1" customWidth="1"/>
    <col min="9" max="9" width="11" style="1" customWidth="1"/>
    <col min="10" max="12" width="14" style="1" bestFit="1" customWidth="1"/>
    <col min="13" max="13" width="11.28515625" style="1" bestFit="1" customWidth="1"/>
    <col min="14" max="14" width="11.85546875" style="1" bestFit="1" customWidth="1"/>
    <col min="15" max="16384" width="9.140625" style="1"/>
  </cols>
  <sheetData>
    <row r="1" spans="1:8" x14ac:dyDescent="0.2">
      <c r="A1" s="89" t="s">
        <v>5</v>
      </c>
      <c r="B1" s="90"/>
      <c r="C1" s="90"/>
      <c r="D1" s="90"/>
      <c r="E1" s="90"/>
      <c r="F1" s="90"/>
      <c r="G1" s="90"/>
      <c r="H1" s="91"/>
    </row>
    <row r="2" spans="1:8" x14ac:dyDescent="0.2">
      <c r="A2" s="92" t="s">
        <v>142</v>
      </c>
      <c r="B2" s="93"/>
      <c r="C2" s="93"/>
      <c r="D2" s="93"/>
      <c r="E2" s="93"/>
      <c r="F2" s="93"/>
      <c r="G2" s="93"/>
      <c r="H2" s="94"/>
    </row>
    <row r="3" spans="1:8" x14ac:dyDescent="0.2">
      <c r="A3" s="92" t="s">
        <v>143</v>
      </c>
      <c r="B3" s="93"/>
      <c r="C3" s="93"/>
      <c r="D3" s="93"/>
      <c r="E3" s="93"/>
      <c r="F3" s="93"/>
      <c r="G3" s="93"/>
      <c r="H3" s="94"/>
    </row>
    <row r="4" spans="1:8" x14ac:dyDescent="0.2">
      <c r="A4" s="95" t="s">
        <v>161</v>
      </c>
      <c r="B4" s="96"/>
      <c r="C4" s="96"/>
      <c r="D4" s="96"/>
      <c r="E4" s="96"/>
      <c r="F4" s="96"/>
      <c r="G4" s="96"/>
      <c r="H4" s="97"/>
    </row>
    <row r="5" spans="1:8" s="6" customFormat="1" x14ac:dyDescent="0.2">
      <c r="A5" s="2"/>
      <c r="B5" s="3"/>
      <c r="C5" s="4"/>
      <c r="D5" s="4"/>
      <c r="E5" s="4"/>
      <c r="F5" s="4"/>
      <c r="G5" s="4"/>
      <c r="H5" s="5"/>
    </row>
    <row r="6" spans="1:8" s="8" customFormat="1" x14ac:dyDescent="0.2">
      <c r="A6" s="7" t="s">
        <v>6</v>
      </c>
      <c r="B6" s="7"/>
      <c r="E6" s="9"/>
      <c r="F6" s="9"/>
      <c r="G6" s="9"/>
      <c r="H6" s="9"/>
    </row>
    <row r="7" spans="1:8" s="8" customFormat="1" ht="18.75" customHeight="1" x14ac:dyDescent="0.2">
      <c r="A7" s="7"/>
      <c r="B7" s="7" t="s">
        <v>144</v>
      </c>
      <c r="C7" s="7"/>
      <c r="D7" s="7"/>
    </row>
    <row r="8" spans="1:8" s="8" customFormat="1" x14ac:dyDescent="0.2">
      <c r="A8" s="10"/>
      <c r="B8" s="11" t="s">
        <v>172</v>
      </c>
    </row>
    <row r="9" spans="1:8" s="8" customFormat="1" ht="15" customHeight="1" x14ac:dyDescent="0.2">
      <c r="A9" s="10"/>
      <c r="C9" s="11">
        <v>1</v>
      </c>
      <c r="D9" s="8" t="s">
        <v>145</v>
      </c>
    </row>
    <row r="10" spans="1:8" s="8" customFormat="1" ht="15" customHeight="1" x14ac:dyDescent="0.2">
      <c r="A10" s="10"/>
      <c r="C10" s="10">
        <v>2</v>
      </c>
      <c r="D10" s="11" t="s">
        <v>146</v>
      </c>
    </row>
    <row r="11" spans="1:8" s="8" customFormat="1" ht="15" customHeight="1" x14ac:dyDescent="0.2">
      <c r="A11" s="10"/>
      <c r="C11" s="10">
        <v>3</v>
      </c>
      <c r="D11" s="11" t="s">
        <v>147</v>
      </c>
      <c r="E11" s="12"/>
    </row>
    <row r="12" spans="1:8" s="8" customFormat="1" ht="23.25" customHeight="1" x14ac:dyDescent="0.2">
      <c r="A12" s="10"/>
      <c r="B12" s="10" t="s">
        <v>148</v>
      </c>
      <c r="C12" s="11"/>
      <c r="D12" s="11"/>
      <c r="E12" s="12"/>
    </row>
    <row r="13" spans="1:8" s="8" customFormat="1" ht="22.5" customHeight="1" x14ac:dyDescent="0.2">
      <c r="A13" s="10" t="s">
        <v>7</v>
      </c>
      <c r="B13" s="10"/>
      <c r="C13" s="11"/>
      <c r="D13" s="11"/>
      <c r="E13" s="12"/>
    </row>
    <row r="14" spans="1:8" s="8" customFormat="1" ht="49.5" customHeight="1" x14ac:dyDescent="0.2">
      <c r="A14" s="10"/>
      <c r="B14" s="85" t="s">
        <v>149</v>
      </c>
      <c r="C14" s="85"/>
      <c r="D14" s="85"/>
      <c r="E14" s="85"/>
      <c r="F14" s="85"/>
      <c r="G14" s="85"/>
      <c r="H14" s="85"/>
    </row>
    <row r="15" spans="1:8" s="8" customFormat="1" x14ac:dyDescent="0.2">
      <c r="A15" s="10" t="s">
        <v>8</v>
      </c>
      <c r="B15" s="11"/>
      <c r="F15" s="12"/>
      <c r="G15" s="12"/>
      <c r="H15" s="12"/>
    </row>
    <row r="16" spans="1:8" s="8" customFormat="1" ht="17.25" customHeight="1" x14ac:dyDescent="0.2">
      <c r="A16" s="7"/>
      <c r="B16" s="7" t="s">
        <v>9</v>
      </c>
      <c r="C16" s="7"/>
      <c r="D16" s="7"/>
      <c r="F16" s="12"/>
      <c r="G16" s="12"/>
      <c r="H16" s="12"/>
    </row>
    <row r="17" spans="1:8" s="8" customFormat="1" x14ac:dyDescent="0.2">
      <c r="A17" s="7"/>
      <c r="B17" s="7"/>
      <c r="C17" s="8" t="s">
        <v>164</v>
      </c>
      <c r="F17" s="12"/>
      <c r="G17" s="12"/>
      <c r="H17" s="60">
        <v>88065667</v>
      </c>
    </row>
    <row r="18" spans="1:8" s="8" customFormat="1" x14ac:dyDescent="0.2">
      <c r="A18" s="11"/>
      <c r="B18" s="11"/>
      <c r="C18" s="8" t="s">
        <v>10</v>
      </c>
      <c r="F18" s="12"/>
      <c r="G18" s="12"/>
      <c r="H18" s="12"/>
    </row>
    <row r="19" spans="1:8" s="8" customFormat="1" ht="17.25" customHeight="1" x14ac:dyDescent="0.2">
      <c r="A19" s="10"/>
      <c r="B19" s="11"/>
      <c r="C19" s="13" t="s">
        <v>14</v>
      </c>
      <c r="D19" s="13"/>
      <c r="F19" s="12"/>
      <c r="G19" s="60">
        <v>0</v>
      </c>
      <c r="H19" s="60"/>
    </row>
    <row r="20" spans="1:8" s="8" customFormat="1" x14ac:dyDescent="0.2">
      <c r="A20" s="10"/>
      <c r="B20" s="11"/>
      <c r="C20" s="13" t="s">
        <v>11</v>
      </c>
      <c r="D20" s="13"/>
      <c r="F20" s="12"/>
      <c r="G20" s="60">
        <v>56417388</v>
      </c>
      <c r="H20" s="60"/>
    </row>
    <row r="21" spans="1:8" s="8" customFormat="1" x14ac:dyDescent="0.2">
      <c r="A21" s="10"/>
      <c r="B21" s="11"/>
      <c r="C21" s="13" t="s">
        <v>12</v>
      </c>
      <c r="D21" s="13"/>
      <c r="F21" s="12"/>
      <c r="G21" s="61">
        <f>G20</f>
        <v>56417388</v>
      </c>
      <c r="H21" s="60"/>
    </row>
    <row r="22" spans="1:8" s="8" customFormat="1" x14ac:dyDescent="0.2">
      <c r="A22" s="10"/>
      <c r="B22" s="11"/>
      <c r="C22" s="13" t="s">
        <v>13</v>
      </c>
      <c r="D22" s="13"/>
      <c r="F22" s="12"/>
      <c r="G22" s="60"/>
      <c r="H22" s="61">
        <f>G20-G21</f>
        <v>0</v>
      </c>
    </row>
    <row r="23" spans="1:8" s="8" customFormat="1" ht="4.5" customHeight="1" x14ac:dyDescent="0.2">
      <c r="A23" s="10"/>
      <c r="B23" s="7"/>
      <c r="C23" s="7"/>
      <c r="D23" s="7"/>
      <c r="F23" s="12"/>
      <c r="G23" s="12"/>
      <c r="H23" s="12"/>
    </row>
    <row r="24" spans="1:8" s="8" customFormat="1" x14ac:dyDescent="0.2">
      <c r="A24" s="7"/>
      <c r="B24" s="7"/>
      <c r="C24" s="14" t="s">
        <v>169</v>
      </c>
      <c r="D24" s="14"/>
      <c r="F24" s="12"/>
      <c r="G24" s="12"/>
      <c r="H24" s="62">
        <f>H17+H22</f>
        <v>88065667</v>
      </c>
    </row>
    <row r="25" spans="1:8" s="8" customFormat="1" x14ac:dyDescent="0.2">
      <c r="A25" s="10"/>
      <c r="B25" s="10"/>
      <c r="C25" s="15"/>
      <c r="D25" s="15"/>
      <c r="F25" s="12"/>
      <c r="G25" s="12"/>
      <c r="H25" s="12"/>
    </row>
    <row r="26" spans="1:8" s="8" customFormat="1" x14ac:dyDescent="0.2">
      <c r="A26" s="10"/>
      <c r="B26" s="10" t="s">
        <v>15</v>
      </c>
      <c r="C26" s="15"/>
      <c r="D26" s="15"/>
      <c r="F26" s="12"/>
      <c r="G26" s="12"/>
      <c r="H26" s="12"/>
    </row>
    <row r="27" spans="1:8" s="8" customFormat="1" x14ac:dyDescent="0.2">
      <c r="A27" s="11"/>
      <c r="B27" s="11"/>
      <c r="C27" s="8" t="s">
        <v>16</v>
      </c>
      <c r="F27" s="12"/>
      <c r="G27" s="12"/>
      <c r="H27" s="12"/>
    </row>
    <row r="28" spans="1:8" s="8" customFormat="1" ht="14.25" x14ac:dyDescent="0.2">
      <c r="A28" s="10"/>
      <c r="B28" s="11"/>
      <c r="F28" s="52" t="s">
        <v>2</v>
      </c>
      <c r="G28" s="52" t="s">
        <v>3</v>
      </c>
      <c r="H28" s="53" t="s">
        <v>136</v>
      </c>
    </row>
    <row r="29" spans="1:8" s="8" customFormat="1" x14ac:dyDescent="0.2">
      <c r="A29" s="10"/>
      <c r="B29" s="11"/>
      <c r="C29" s="16" t="s">
        <v>17</v>
      </c>
      <c r="D29" s="16"/>
      <c r="E29" s="16"/>
      <c r="F29" s="63">
        <v>0</v>
      </c>
      <c r="G29" s="63">
        <v>0</v>
      </c>
      <c r="H29" s="63">
        <f>G29-F29</f>
        <v>0</v>
      </c>
    </row>
    <row r="30" spans="1:8" s="8" customFormat="1" x14ac:dyDescent="0.2">
      <c r="A30" s="11"/>
      <c r="B30" s="11"/>
      <c r="C30" s="17" t="s">
        <v>18</v>
      </c>
      <c r="D30" s="17"/>
      <c r="E30" s="17"/>
      <c r="F30" s="64">
        <v>1500000</v>
      </c>
      <c r="G30" s="65">
        <v>1500000</v>
      </c>
      <c r="H30" s="64">
        <f>G30-F30</f>
        <v>0</v>
      </c>
    </row>
    <row r="31" spans="1:8" s="8" customFormat="1" x14ac:dyDescent="0.2">
      <c r="A31" s="10"/>
      <c r="B31" s="10"/>
      <c r="C31" s="18" t="s">
        <v>19</v>
      </c>
      <c r="D31" s="18"/>
      <c r="E31" s="17"/>
      <c r="F31" s="64">
        <v>2106000</v>
      </c>
      <c r="G31" s="65">
        <v>2106000</v>
      </c>
      <c r="H31" s="64">
        <f t="shared" ref="H31:H32" si="0">G31-F31</f>
        <v>0</v>
      </c>
    </row>
    <row r="32" spans="1:8" s="8" customFormat="1" ht="14.25" customHeight="1" x14ac:dyDescent="0.2">
      <c r="A32" s="10"/>
      <c r="B32" s="11"/>
      <c r="C32" s="19" t="s">
        <v>20</v>
      </c>
      <c r="D32" s="19"/>
      <c r="E32" s="19"/>
      <c r="F32" s="66">
        <v>6800000</v>
      </c>
      <c r="G32" s="67">
        <v>8050000</v>
      </c>
      <c r="H32" s="66">
        <f t="shared" si="0"/>
        <v>1250000</v>
      </c>
    </row>
    <row r="33" spans="1:12" s="8" customFormat="1" ht="13.5" thickBot="1" x14ac:dyDescent="0.25">
      <c r="A33" s="10"/>
      <c r="B33" s="10"/>
      <c r="F33" s="68">
        <f>SUM(F29:F32)</f>
        <v>10406000</v>
      </c>
      <c r="G33" s="68">
        <f>SUM(G29:G32)</f>
        <v>11656000</v>
      </c>
      <c r="H33" s="68">
        <f>SUM(H29:H32)</f>
        <v>1250000</v>
      </c>
    </row>
    <row r="34" spans="1:12" s="8" customFormat="1" ht="13.5" thickTop="1" x14ac:dyDescent="0.2">
      <c r="A34" s="10"/>
      <c r="B34" s="10"/>
      <c r="F34" s="12"/>
      <c r="G34" s="12"/>
      <c r="H34" s="12"/>
    </row>
    <row r="35" spans="1:12" s="8" customFormat="1" x14ac:dyDescent="0.2">
      <c r="A35" s="10"/>
      <c r="B35" s="10" t="s">
        <v>21</v>
      </c>
      <c r="C35" s="8" t="s">
        <v>0</v>
      </c>
      <c r="F35" s="12"/>
      <c r="G35" s="12"/>
      <c r="H35" s="12"/>
    </row>
    <row r="36" spans="1:12" s="6" customFormat="1" ht="30" customHeight="1" x14ac:dyDescent="0.2">
      <c r="A36" s="20"/>
      <c r="B36" s="20"/>
      <c r="C36" s="86" t="s">
        <v>162</v>
      </c>
      <c r="D36" s="86"/>
      <c r="E36" s="86"/>
      <c r="F36" s="86"/>
      <c r="G36" s="86"/>
      <c r="H36" s="86"/>
    </row>
    <row r="37" spans="1:12" s="6" customFormat="1" ht="14.25" x14ac:dyDescent="0.2">
      <c r="A37" s="20"/>
      <c r="B37" s="20"/>
      <c r="C37" s="69"/>
      <c r="D37" s="69"/>
      <c r="E37" s="69"/>
      <c r="F37" s="52" t="s">
        <v>2</v>
      </c>
      <c r="G37" s="52" t="s">
        <v>3</v>
      </c>
      <c r="H37" s="53" t="s">
        <v>136</v>
      </c>
      <c r="L37" s="47"/>
    </row>
    <row r="38" spans="1:12" s="6" customFormat="1" x14ac:dyDescent="0.2">
      <c r="A38" s="20"/>
      <c r="B38" s="20"/>
      <c r="C38" s="70" t="s">
        <v>22</v>
      </c>
      <c r="D38" s="70"/>
      <c r="E38" s="70"/>
      <c r="F38" s="63">
        <v>191306800</v>
      </c>
      <c r="G38" s="63">
        <f>F38</f>
        <v>191306800</v>
      </c>
      <c r="H38" s="63">
        <f>F38-G38</f>
        <v>0</v>
      </c>
    </row>
    <row r="39" spans="1:12" s="6" customFormat="1" x14ac:dyDescent="0.2">
      <c r="A39" s="20"/>
      <c r="B39" s="20"/>
      <c r="C39" s="71" t="s">
        <v>23</v>
      </c>
      <c r="D39" s="71"/>
      <c r="E39" s="71"/>
      <c r="F39" s="64">
        <v>191306800</v>
      </c>
      <c r="G39" s="64">
        <f>F39</f>
        <v>191306800</v>
      </c>
      <c r="H39" s="64">
        <f t="shared" ref="H39:H41" si="1">F39-G39</f>
        <v>0</v>
      </c>
    </row>
    <row r="40" spans="1:12" s="6" customFormat="1" x14ac:dyDescent="0.2">
      <c r="A40" s="20"/>
      <c r="B40" s="20"/>
      <c r="C40" s="72" t="s">
        <v>24</v>
      </c>
      <c r="D40" s="72"/>
      <c r="E40" s="72"/>
      <c r="F40" s="66">
        <f>110653400-4989000</f>
        <v>105664400</v>
      </c>
      <c r="G40" s="66">
        <v>110653400</v>
      </c>
      <c r="H40" s="66">
        <f t="shared" si="1"/>
        <v>-4989000</v>
      </c>
    </row>
    <row r="41" spans="1:12" s="6" customFormat="1" x14ac:dyDescent="0.2">
      <c r="A41" s="20"/>
      <c r="B41" s="20"/>
      <c r="C41" s="98" t="s">
        <v>163</v>
      </c>
      <c r="D41" s="98"/>
      <c r="E41" s="12"/>
      <c r="F41" s="60">
        <v>360000000</v>
      </c>
      <c r="G41" s="60">
        <f>F41</f>
        <v>360000000</v>
      </c>
      <c r="H41" s="66">
        <f t="shared" si="1"/>
        <v>0</v>
      </c>
    </row>
    <row r="42" spans="1:12" s="6" customFormat="1" ht="13.5" thickBot="1" x14ac:dyDescent="0.25">
      <c r="A42" s="20"/>
      <c r="B42" s="20"/>
      <c r="C42" s="69"/>
      <c r="D42" s="69"/>
      <c r="E42" s="69"/>
      <c r="F42" s="73">
        <f>SUM(F38:F41)</f>
        <v>848278000</v>
      </c>
      <c r="G42" s="73">
        <f>SUM(G38:G41)</f>
        <v>853267000</v>
      </c>
      <c r="H42" s="73">
        <f>F42-G42</f>
        <v>-4989000</v>
      </c>
    </row>
    <row r="43" spans="1:12" s="6" customFormat="1" ht="13.5" thickTop="1" x14ac:dyDescent="0.2">
      <c r="A43" s="20"/>
      <c r="B43" s="20"/>
      <c r="C43" s="69"/>
      <c r="D43" s="69"/>
      <c r="E43" s="69"/>
      <c r="F43" s="69"/>
      <c r="G43" s="69"/>
      <c r="H43" s="69"/>
    </row>
    <row r="44" spans="1:12" x14ac:dyDescent="0.2">
      <c r="B44" s="20" t="s">
        <v>25</v>
      </c>
      <c r="C44" s="32"/>
      <c r="D44" s="32"/>
      <c r="E44" s="32"/>
      <c r="F44" s="32"/>
      <c r="G44" s="32"/>
      <c r="H44" s="32"/>
    </row>
    <row r="45" spans="1:12" ht="26.25" customHeight="1" x14ac:dyDescent="0.2">
      <c r="C45" s="87" t="s">
        <v>152</v>
      </c>
      <c r="D45" s="87"/>
      <c r="E45" s="87"/>
      <c r="F45" s="87"/>
      <c r="G45" s="87"/>
      <c r="H45" s="87"/>
    </row>
    <row r="46" spans="1:12" ht="14.25" x14ac:dyDescent="0.2">
      <c r="C46" s="32"/>
      <c r="D46" s="32"/>
      <c r="E46" s="32"/>
      <c r="F46" s="52" t="s">
        <v>2</v>
      </c>
      <c r="G46" s="52" t="s">
        <v>3</v>
      </c>
      <c r="H46" s="53" t="s">
        <v>136</v>
      </c>
    </row>
    <row r="47" spans="1:12" x14ac:dyDescent="0.2">
      <c r="C47" s="70" t="s">
        <v>22</v>
      </c>
      <c r="D47" s="70"/>
      <c r="E47" s="54"/>
      <c r="F47" s="41">
        <v>23672250</v>
      </c>
      <c r="G47" s="41">
        <f>F47</f>
        <v>23672250</v>
      </c>
      <c r="H47" s="63">
        <f t="shared" ref="H47:H49" si="2">F47-G47</f>
        <v>0</v>
      </c>
      <c r="J47" s="1">
        <v>47344500</v>
      </c>
    </row>
    <row r="48" spans="1:12" x14ac:dyDescent="0.2">
      <c r="C48" s="71" t="s">
        <v>23</v>
      </c>
      <c r="D48" s="71"/>
      <c r="E48" s="58"/>
      <c r="F48" s="42">
        <f>F47</f>
        <v>23672250</v>
      </c>
      <c r="G48" s="41">
        <v>22576250</v>
      </c>
      <c r="H48" s="64">
        <f t="shared" si="2"/>
        <v>1096000</v>
      </c>
      <c r="J48" s="43">
        <f>J47-F47</f>
        <v>23672250</v>
      </c>
    </row>
    <row r="49" spans="2:11" ht="13.5" thickBot="1" x14ac:dyDescent="0.25">
      <c r="C49" s="32"/>
      <c r="D49" s="32"/>
      <c r="E49" s="32"/>
      <c r="F49" s="45">
        <f>SUM(F47:F48)</f>
        <v>47344500</v>
      </c>
      <c r="G49" s="45">
        <f>SUM(G47:G48)</f>
        <v>46248500</v>
      </c>
      <c r="H49" s="73">
        <f t="shared" si="2"/>
        <v>1096000</v>
      </c>
    </row>
    <row r="50" spans="2:11" ht="13.5" thickTop="1" x14ac:dyDescent="0.2">
      <c r="C50" s="32"/>
      <c r="D50" s="32"/>
      <c r="E50" s="32"/>
      <c r="F50" s="55"/>
      <c r="G50" s="55"/>
      <c r="H50" s="60"/>
    </row>
    <row r="51" spans="2:11" x14ac:dyDescent="0.2">
      <c r="C51" s="74" t="s">
        <v>153</v>
      </c>
      <c r="D51" s="32"/>
      <c r="E51" s="32"/>
      <c r="F51" s="55"/>
      <c r="G51" s="55"/>
      <c r="H51" s="60"/>
      <c r="K51" s="43">
        <f>F49+F55</f>
        <v>51253300</v>
      </c>
    </row>
    <row r="52" spans="2:11" ht="14.25" x14ac:dyDescent="0.2">
      <c r="C52" s="32"/>
      <c r="D52" s="32"/>
      <c r="E52" s="32"/>
      <c r="F52" s="52" t="s">
        <v>2</v>
      </c>
      <c r="G52" s="52" t="s">
        <v>3</v>
      </c>
      <c r="H52" s="53" t="s">
        <v>136</v>
      </c>
      <c r="J52" s="43">
        <f>G49+G55</f>
        <v>50157300</v>
      </c>
      <c r="K52" s="43">
        <f>G49+G55</f>
        <v>50157300</v>
      </c>
    </row>
    <row r="53" spans="2:11" x14ac:dyDescent="0.2">
      <c r="C53" s="70" t="s">
        <v>22</v>
      </c>
      <c r="D53" s="70"/>
      <c r="E53" s="54"/>
      <c r="F53" s="41">
        <v>3908800</v>
      </c>
      <c r="G53" s="41">
        <f>F53</f>
        <v>3908800</v>
      </c>
      <c r="H53" s="63">
        <f t="shared" ref="H53:H55" si="3">F53-G53</f>
        <v>0</v>
      </c>
      <c r="I53" s="43">
        <f>F49+F55</f>
        <v>51253300</v>
      </c>
      <c r="J53" s="43">
        <f>G49+G55+H49</f>
        <v>51253300</v>
      </c>
    </row>
    <row r="54" spans="2:11" x14ac:dyDescent="0.2">
      <c r="C54" s="71" t="s">
        <v>23</v>
      </c>
      <c r="D54" s="71"/>
      <c r="E54" s="58"/>
      <c r="F54" s="42">
        <v>0</v>
      </c>
      <c r="G54" s="42">
        <v>0</v>
      </c>
      <c r="H54" s="64">
        <f t="shared" si="3"/>
        <v>0</v>
      </c>
    </row>
    <row r="55" spans="2:11" ht="13.5" thickBot="1" x14ac:dyDescent="0.25">
      <c r="C55" s="32"/>
      <c r="D55" s="32"/>
      <c r="E55" s="32"/>
      <c r="F55" s="45">
        <f>SUM(F53:F54)</f>
        <v>3908800</v>
      </c>
      <c r="G55" s="45">
        <f>SUM(G53:G54)</f>
        <v>3908800</v>
      </c>
      <c r="H55" s="73">
        <f t="shared" si="3"/>
        <v>0</v>
      </c>
    </row>
    <row r="56" spans="2:11" ht="13.5" thickTop="1" x14ac:dyDescent="0.2">
      <c r="C56" s="32"/>
      <c r="D56" s="32"/>
      <c r="E56" s="32"/>
      <c r="F56" s="55"/>
      <c r="G56" s="55"/>
      <c r="H56" s="60"/>
    </row>
    <row r="57" spans="2:11" x14ac:dyDescent="0.2">
      <c r="C57" s="74" t="s">
        <v>154</v>
      </c>
      <c r="D57" s="32"/>
      <c r="E57" s="32"/>
      <c r="F57" s="55"/>
      <c r="G57" s="55"/>
      <c r="H57" s="60"/>
    </row>
    <row r="58" spans="2:11" ht="14.25" x14ac:dyDescent="0.2">
      <c r="C58" s="32"/>
      <c r="D58" s="32"/>
      <c r="E58" s="32"/>
      <c r="F58" s="52" t="s">
        <v>2</v>
      </c>
      <c r="G58" s="52" t="s">
        <v>3</v>
      </c>
      <c r="H58" s="53" t="s">
        <v>136</v>
      </c>
    </row>
    <row r="59" spans="2:11" x14ac:dyDescent="0.2">
      <c r="C59" s="70" t="s">
        <v>22</v>
      </c>
      <c r="D59" s="70"/>
      <c r="E59" s="54"/>
      <c r="F59" s="41">
        <v>0</v>
      </c>
      <c r="G59" s="41">
        <v>0</v>
      </c>
      <c r="H59" s="63">
        <f t="shared" ref="H59:H61" si="4">F59-G59</f>
        <v>0</v>
      </c>
    </row>
    <row r="60" spans="2:11" x14ac:dyDescent="0.2">
      <c r="C60" s="71" t="s">
        <v>23</v>
      </c>
      <c r="D60" s="71"/>
      <c r="E60" s="58"/>
      <c r="F60" s="42">
        <v>0</v>
      </c>
      <c r="G60" s="42">
        <v>0</v>
      </c>
      <c r="H60" s="64">
        <f t="shared" si="4"/>
        <v>0</v>
      </c>
    </row>
    <row r="61" spans="2:11" ht="13.5" thickBot="1" x14ac:dyDescent="0.25">
      <c r="C61" s="32"/>
      <c r="D61" s="32"/>
      <c r="E61" s="32"/>
      <c r="F61" s="45">
        <f>SUM(F59:F60)</f>
        <v>0</v>
      </c>
      <c r="G61" s="45">
        <f>SUM(G59:G60)</f>
        <v>0</v>
      </c>
      <c r="H61" s="73">
        <f t="shared" si="4"/>
        <v>0</v>
      </c>
    </row>
    <row r="62" spans="2:11" ht="13.5" thickTop="1" x14ac:dyDescent="0.2">
      <c r="C62" s="32"/>
      <c r="D62" s="32"/>
      <c r="E62" s="32"/>
      <c r="F62" s="32"/>
      <c r="G62" s="32"/>
      <c r="H62" s="32"/>
    </row>
    <row r="63" spans="2:11" x14ac:dyDescent="0.2">
      <c r="B63" s="20" t="s">
        <v>26</v>
      </c>
      <c r="C63" s="32"/>
      <c r="D63" s="32"/>
      <c r="E63" s="32"/>
      <c r="F63" s="32"/>
      <c r="G63" s="32"/>
      <c r="H63" s="32"/>
    </row>
    <row r="64" spans="2:11" x14ac:dyDescent="0.2">
      <c r="C64" s="24" t="s">
        <v>155</v>
      </c>
      <c r="D64" s="24"/>
    </row>
    <row r="65" spans="2:13" ht="14.25" x14ac:dyDescent="0.2">
      <c r="F65" s="52" t="s">
        <v>2</v>
      </c>
      <c r="G65" s="52" t="s">
        <v>3</v>
      </c>
      <c r="H65" s="53" t="s">
        <v>136</v>
      </c>
      <c r="I65" s="32"/>
    </row>
    <row r="66" spans="2:13" x14ac:dyDescent="0.2">
      <c r="C66" s="21" t="s">
        <v>22</v>
      </c>
      <c r="D66" s="21"/>
      <c r="E66" s="21"/>
      <c r="F66" s="41">
        <v>56608000</v>
      </c>
      <c r="G66" s="41">
        <v>56280020</v>
      </c>
      <c r="H66" s="63">
        <f t="shared" ref="H66:H78" si="5">F66-G66</f>
        <v>327980</v>
      </c>
      <c r="I66" s="32"/>
    </row>
    <row r="67" spans="2:13" x14ac:dyDescent="0.2">
      <c r="C67" s="22" t="s">
        <v>23</v>
      </c>
      <c r="D67" s="22"/>
      <c r="E67" s="22"/>
      <c r="F67" s="41">
        <v>56608000</v>
      </c>
      <c r="G67" s="41">
        <v>56280020</v>
      </c>
      <c r="H67" s="64">
        <f t="shared" si="5"/>
        <v>327980</v>
      </c>
      <c r="I67" s="32"/>
    </row>
    <row r="68" spans="2:13" x14ac:dyDescent="0.2">
      <c r="C68" s="22" t="s">
        <v>24</v>
      </c>
      <c r="D68" s="22"/>
      <c r="E68" s="22"/>
      <c r="F68" s="41">
        <v>56608000</v>
      </c>
      <c r="G68" s="41">
        <v>56280020</v>
      </c>
      <c r="H68" s="64">
        <f t="shared" si="5"/>
        <v>327980</v>
      </c>
      <c r="I68" s="32"/>
    </row>
    <row r="69" spans="2:13" x14ac:dyDescent="0.2">
      <c r="C69" s="22" t="s">
        <v>27</v>
      </c>
      <c r="D69" s="22"/>
      <c r="E69" s="22"/>
      <c r="F69" s="41">
        <v>56608000</v>
      </c>
      <c r="G69" s="41">
        <v>56280020</v>
      </c>
      <c r="H69" s="64">
        <f t="shared" si="5"/>
        <v>327980</v>
      </c>
      <c r="I69" s="32"/>
    </row>
    <row r="70" spans="2:13" x14ac:dyDescent="0.2">
      <c r="C70" s="22" t="s">
        <v>28</v>
      </c>
      <c r="D70" s="22"/>
      <c r="E70" s="22"/>
      <c r="F70" s="41">
        <v>56608000</v>
      </c>
      <c r="G70" s="41">
        <v>56280020</v>
      </c>
      <c r="H70" s="64">
        <f t="shared" si="5"/>
        <v>327980</v>
      </c>
      <c r="I70" s="32"/>
    </row>
    <row r="71" spans="2:13" x14ac:dyDescent="0.2">
      <c r="C71" s="22" t="s">
        <v>29</v>
      </c>
      <c r="D71" s="22"/>
      <c r="E71" s="22"/>
      <c r="F71" s="41">
        <v>56608000</v>
      </c>
      <c r="G71" s="41">
        <v>56280020</v>
      </c>
      <c r="H71" s="64">
        <f t="shared" si="5"/>
        <v>327980</v>
      </c>
      <c r="I71" s="32"/>
    </row>
    <row r="72" spans="2:13" x14ac:dyDescent="0.2">
      <c r="C72" s="22" t="s">
        <v>30</v>
      </c>
      <c r="D72" s="22"/>
      <c r="E72" s="22"/>
      <c r="F72" s="41">
        <v>56608000</v>
      </c>
      <c r="G72" s="41">
        <v>56280020</v>
      </c>
      <c r="H72" s="64">
        <f t="shared" si="5"/>
        <v>327980</v>
      </c>
      <c r="I72" s="32"/>
    </row>
    <row r="73" spans="2:13" x14ac:dyDescent="0.2">
      <c r="C73" s="22" t="s">
        <v>31</v>
      </c>
      <c r="D73" s="22"/>
      <c r="E73" s="22"/>
      <c r="F73" s="41">
        <v>56608000</v>
      </c>
      <c r="G73" s="41">
        <v>56280020</v>
      </c>
      <c r="H73" s="64">
        <f t="shared" si="5"/>
        <v>327980</v>
      </c>
      <c r="I73" s="32"/>
      <c r="M73" s="43"/>
    </row>
    <row r="74" spans="2:13" x14ac:dyDescent="0.2">
      <c r="C74" s="22" t="s">
        <v>32</v>
      </c>
      <c r="D74" s="22"/>
      <c r="E74" s="22"/>
      <c r="F74" s="41">
        <v>56608000</v>
      </c>
      <c r="G74" s="41">
        <v>56280020</v>
      </c>
      <c r="H74" s="64">
        <f t="shared" si="5"/>
        <v>327980</v>
      </c>
      <c r="I74" s="32"/>
      <c r="J74" s="43"/>
    </row>
    <row r="75" spans="2:13" x14ac:dyDescent="0.2">
      <c r="C75" s="22" t="s">
        <v>33</v>
      </c>
      <c r="D75" s="22"/>
      <c r="E75" s="22"/>
      <c r="F75" s="41">
        <v>56608000</v>
      </c>
      <c r="G75" s="41">
        <v>56280020</v>
      </c>
      <c r="H75" s="64">
        <f t="shared" si="5"/>
        <v>327980</v>
      </c>
      <c r="I75" s="32"/>
    </row>
    <row r="76" spans="2:13" x14ac:dyDescent="0.2">
      <c r="C76" s="22" t="s">
        <v>34</v>
      </c>
      <c r="D76" s="22"/>
      <c r="E76" s="22"/>
      <c r="F76" s="41">
        <v>56608000</v>
      </c>
      <c r="G76" s="41">
        <v>56280020</v>
      </c>
      <c r="H76" s="64">
        <f t="shared" si="5"/>
        <v>327980</v>
      </c>
      <c r="I76" s="32"/>
      <c r="L76" s="43"/>
    </row>
    <row r="77" spans="2:13" x14ac:dyDescent="0.2">
      <c r="C77" s="23" t="s">
        <v>35</v>
      </c>
      <c r="D77" s="23"/>
      <c r="E77" s="23"/>
      <c r="F77" s="41">
        <v>56604200</v>
      </c>
      <c r="G77" s="41">
        <v>56276220</v>
      </c>
      <c r="H77" s="66">
        <f t="shared" si="5"/>
        <v>327980</v>
      </c>
      <c r="I77" s="32"/>
      <c r="K77" s="43"/>
    </row>
    <row r="78" spans="2:13" ht="13.5" thickBot="1" x14ac:dyDescent="0.25">
      <c r="F78" s="45">
        <f>SUM(F66:F77)</f>
        <v>679292200</v>
      </c>
      <c r="G78" s="45">
        <f>SUM(G66:G77)</f>
        <v>675356440</v>
      </c>
      <c r="H78" s="73">
        <f t="shared" si="5"/>
        <v>3935760</v>
      </c>
      <c r="I78" s="32"/>
      <c r="K78" s="43"/>
    </row>
    <row r="79" spans="2:13" ht="13.5" thickTop="1" x14ac:dyDescent="0.2">
      <c r="F79" s="32"/>
      <c r="G79" s="32"/>
      <c r="H79" s="32"/>
      <c r="I79" s="32"/>
    </row>
    <row r="80" spans="2:13" x14ac:dyDescent="0.2">
      <c r="B80" s="20" t="s">
        <v>36</v>
      </c>
      <c r="F80" s="32"/>
      <c r="G80" s="32"/>
      <c r="H80" s="32"/>
      <c r="I80" s="32"/>
    </row>
    <row r="81" spans="2:10" x14ac:dyDescent="0.2">
      <c r="C81" s="24" t="s">
        <v>156</v>
      </c>
      <c r="D81" s="24"/>
      <c r="F81" s="32"/>
      <c r="G81" s="32"/>
      <c r="H81" s="32"/>
      <c r="I81" s="32"/>
    </row>
    <row r="82" spans="2:10" ht="14.25" x14ac:dyDescent="0.2">
      <c r="F82" s="52" t="s">
        <v>2</v>
      </c>
      <c r="G82" s="52" t="s">
        <v>3</v>
      </c>
      <c r="H82" s="53" t="s">
        <v>136</v>
      </c>
      <c r="I82" s="32"/>
    </row>
    <row r="83" spans="2:10" x14ac:dyDescent="0.2">
      <c r="C83" s="1" t="s">
        <v>138</v>
      </c>
      <c r="F83" s="51">
        <v>75000000</v>
      </c>
      <c r="G83" s="51">
        <v>75000000</v>
      </c>
      <c r="H83" s="51">
        <v>0</v>
      </c>
      <c r="I83" s="32"/>
    </row>
    <row r="84" spans="2:10" ht="13.5" thickBot="1" x14ac:dyDescent="0.25">
      <c r="F84" s="45">
        <f>F83</f>
        <v>75000000</v>
      </c>
      <c r="G84" s="45">
        <f t="shared" ref="G84:H84" si="6">G83</f>
        <v>75000000</v>
      </c>
      <c r="H84" s="45">
        <f t="shared" si="6"/>
        <v>0</v>
      </c>
      <c r="I84" s="32"/>
      <c r="J84" s="32"/>
    </row>
    <row r="85" spans="2:10" ht="13.5" thickTop="1" x14ac:dyDescent="0.2">
      <c r="F85" s="32"/>
      <c r="G85" s="32"/>
      <c r="H85" s="32"/>
      <c r="I85" s="32"/>
      <c r="J85" s="32"/>
    </row>
    <row r="86" spans="2:10" x14ac:dyDescent="0.2">
      <c r="B86" s="20" t="s">
        <v>37</v>
      </c>
      <c r="F86" s="32"/>
      <c r="G86" s="32"/>
      <c r="H86" s="32"/>
      <c r="I86" s="32"/>
      <c r="J86" s="32"/>
    </row>
    <row r="87" spans="2:10" x14ac:dyDescent="0.2">
      <c r="C87" s="24" t="s">
        <v>157</v>
      </c>
      <c r="D87" s="24"/>
      <c r="F87" s="32"/>
      <c r="G87" s="32"/>
      <c r="H87" s="32"/>
      <c r="I87" s="32"/>
      <c r="J87" s="32"/>
    </row>
    <row r="88" spans="2:10" ht="14.25" x14ac:dyDescent="0.2">
      <c r="F88" s="52" t="s">
        <v>2</v>
      </c>
      <c r="G88" s="52" t="s">
        <v>3</v>
      </c>
      <c r="H88" s="53" t="s">
        <v>136</v>
      </c>
      <c r="I88" s="32"/>
      <c r="J88" s="32"/>
    </row>
    <row r="89" spans="2:10" x14ac:dyDescent="0.2">
      <c r="C89" s="1" t="s">
        <v>38</v>
      </c>
      <c r="F89" s="51">
        <v>261993000</v>
      </c>
      <c r="G89" s="51">
        <v>231993000</v>
      </c>
      <c r="H89" s="51">
        <f>F89-G89</f>
        <v>30000000</v>
      </c>
      <c r="I89" s="32"/>
      <c r="J89" s="32"/>
    </row>
    <row r="90" spans="2:10" x14ac:dyDescent="0.2">
      <c r="F90" s="51"/>
      <c r="G90" s="51"/>
      <c r="H90" s="51"/>
      <c r="I90" s="32"/>
      <c r="J90" s="32"/>
    </row>
    <row r="91" spans="2:10" ht="13.5" thickBot="1" x14ac:dyDescent="0.25">
      <c r="F91" s="45">
        <f>F89</f>
        <v>261993000</v>
      </c>
      <c r="G91" s="45">
        <f t="shared" ref="G91:H91" si="7">G89</f>
        <v>231993000</v>
      </c>
      <c r="H91" s="45">
        <f t="shared" si="7"/>
        <v>30000000</v>
      </c>
      <c r="I91" s="32"/>
      <c r="J91" s="32"/>
    </row>
    <row r="92" spans="2:10" ht="13.5" thickTop="1" x14ac:dyDescent="0.2">
      <c r="F92" s="32"/>
      <c r="G92" s="32"/>
      <c r="H92" s="32"/>
      <c r="I92" s="32"/>
      <c r="J92" s="32"/>
    </row>
    <row r="93" spans="2:10" x14ac:dyDescent="0.2">
      <c r="B93" s="20" t="s">
        <v>39</v>
      </c>
      <c r="F93" s="32"/>
      <c r="G93" s="32"/>
      <c r="H93" s="32"/>
      <c r="I93" s="32"/>
      <c r="J93" s="32"/>
    </row>
    <row r="94" spans="2:10" x14ac:dyDescent="0.2">
      <c r="C94" s="24" t="s">
        <v>40</v>
      </c>
      <c r="D94" s="24"/>
      <c r="E94" s="24"/>
      <c r="F94" s="32"/>
      <c r="G94" s="32"/>
      <c r="H94" s="32"/>
      <c r="I94" s="32"/>
      <c r="J94" s="32"/>
    </row>
    <row r="95" spans="2:10" ht="14.25" x14ac:dyDescent="0.2">
      <c r="C95" s="24"/>
      <c r="D95" s="24"/>
      <c r="E95" s="24"/>
      <c r="F95" s="52" t="s">
        <v>2</v>
      </c>
      <c r="G95" s="52" t="s">
        <v>3</v>
      </c>
      <c r="H95" s="53" t="s">
        <v>136</v>
      </c>
      <c r="I95" s="32"/>
      <c r="J95" s="32"/>
    </row>
    <row r="96" spans="2:10" x14ac:dyDescent="0.2">
      <c r="C96" s="25" t="s">
        <v>41</v>
      </c>
      <c r="D96" s="25"/>
      <c r="E96" s="25"/>
      <c r="F96" s="41">
        <v>0</v>
      </c>
      <c r="G96" s="41">
        <v>0</v>
      </c>
      <c r="H96" s="63">
        <f t="shared" ref="H96:H102" si="8">G96-F96</f>
        <v>0</v>
      </c>
      <c r="I96" s="32"/>
      <c r="J96" s="32"/>
    </row>
    <row r="97" spans="2:14" ht="25.5" customHeight="1" x14ac:dyDescent="0.2">
      <c r="C97" s="88" t="s">
        <v>42</v>
      </c>
      <c r="D97" s="88"/>
      <c r="E97" s="88"/>
      <c r="F97" s="42">
        <v>0</v>
      </c>
      <c r="G97" s="42">
        <v>0</v>
      </c>
      <c r="H97" s="64">
        <f t="shared" si="8"/>
        <v>0</v>
      </c>
      <c r="I97" s="32"/>
      <c r="J97" s="32"/>
    </row>
    <row r="98" spans="2:14" ht="25.5" customHeight="1" x14ac:dyDescent="0.2">
      <c r="C98" s="88" t="s">
        <v>43</v>
      </c>
      <c r="D98" s="88"/>
      <c r="E98" s="88"/>
      <c r="F98" s="42">
        <v>0</v>
      </c>
      <c r="G98" s="42">
        <v>0</v>
      </c>
      <c r="H98" s="64">
        <f t="shared" si="8"/>
        <v>0</v>
      </c>
      <c r="I98" s="32"/>
      <c r="J98" s="32"/>
    </row>
    <row r="99" spans="2:14" x14ac:dyDescent="0.2">
      <c r="C99" s="26" t="s">
        <v>44</v>
      </c>
      <c r="D99" s="26"/>
      <c r="E99" s="26"/>
      <c r="F99" s="42">
        <v>0</v>
      </c>
      <c r="G99" s="42">
        <v>0</v>
      </c>
      <c r="H99" s="64">
        <f t="shared" si="8"/>
        <v>0</v>
      </c>
      <c r="I99" s="32"/>
      <c r="J99" s="32"/>
    </row>
    <row r="100" spans="2:14" ht="45" customHeight="1" x14ac:dyDescent="0.2">
      <c r="C100" s="88" t="s">
        <v>45</v>
      </c>
      <c r="D100" s="88"/>
      <c r="E100" s="88"/>
      <c r="F100" s="42">
        <v>0</v>
      </c>
      <c r="G100" s="42">
        <v>0</v>
      </c>
      <c r="H100" s="64">
        <f t="shared" si="8"/>
        <v>0</v>
      </c>
      <c r="I100" s="32"/>
      <c r="J100" s="32"/>
    </row>
    <row r="101" spans="2:14" x14ac:dyDescent="0.2">
      <c r="C101" s="26" t="s">
        <v>46</v>
      </c>
      <c r="D101" s="26"/>
      <c r="E101" s="26"/>
      <c r="F101" s="42">
        <v>600000</v>
      </c>
      <c r="G101" s="42">
        <v>809024</v>
      </c>
      <c r="H101" s="64">
        <f t="shared" si="8"/>
        <v>209024</v>
      </c>
      <c r="I101" s="32"/>
      <c r="J101" s="32"/>
    </row>
    <row r="102" spans="2:14" x14ac:dyDescent="0.2">
      <c r="C102" s="27" t="s">
        <v>47</v>
      </c>
      <c r="D102" s="27"/>
      <c r="E102" s="27"/>
      <c r="F102" s="44">
        <v>0</v>
      </c>
      <c r="G102" s="44">
        <v>0</v>
      </c>
      <c r="H102" s="66">
        <f t="shared" si="8"/>
        <v>0</v>
      </c>
      <c r="I102" s="32"/>
      <c r="J102" s="32"/>
    </row>
    <row r="103" spans="2:14" ht="13.5" thickBot="1" x14ac:dyDescent="0.25">
      <c r="F103" s="45">
        <f>SUM(F96:F102)</f>
        <v>600000</v>
      </c>
      <c r="G103" s="45">
        <f>SUM(G96:G102)</f>
        <v>809024</v>
      </c>
      <c r="H103" s="73">
        <f>G103-F103</f>
        <v>209024</v>
      </c>
      <c r="I103" s="32"/>
      <c r="J103" s="32"/>
    </row>
    <row r="104" spans="2:14" ht="13.5" thickTop="1" x14ac:dyDescent="0.2">
      <c r="E104" s="32"/>
      <c r="F104" s="51"/>
      <c r="G104" s="51"/>
      <c r="H104" s="51"/>
      <c r="I104" s="32"/>
      <c r="J104" s="32"/>
    </row>
    <row r="105" spans="2:14" x14ac:dyDescent="0.2">
      <c r="B105" s="20" t="s">
        <v>48</v>
      </c>
      <c r="E105" s="32"/>
      <c r="F105" s="32"/>
      <c r="G105" s="32"/>
      <c r="H105" s="32"/>
      <c r="I105" s="32"/>
      <c r="J105" s="32"/>
    </row>
    <row r="106" spans="2:14" x14ac:dyDescent="0.2">
      <c r="C106" s="1" t="s">
        <v>49</v>
      </c>
      <c r="E106" s="32"/>
      <c r="F106" s="32"/>
      <c r="G106" s="32"/>
      <c r="H106" s="32"/>
      <c r="I106" s="32"/>
      <c r="J106" s="32"/>
    </row>
    <row r="107" spans="2:14" ht="14.25" x14ac:dyDescent="0.2">
      <c r="E107" s="32"/>
      <c r="F107" s="52" t="s">
        <v>2</v>
      </c>
      <c r="G107" s="52" t="s">
        <v>3</v>
      </c>
      <c r="H107" s="53" t="s">
        <v>136</v>
      </c>
      <c r="I107" s="32"/>
      <c r="J107" s="32"/>
    </row>
    <row r="108" spans="2:14" x14ac:dyDescent="0.2">
      <c r="C108" s="29" t="s">
        <v>50</v>
      </c>
      <c r="D108" s="29"/>
      <c r="E108" s="54"/>
      <c r="F108" s="41">
        <f>39375000+533210000+39032316+37500000</f>
        <v>649117316</v>
      </c>
      <c r="G108" s="41">
        <f>39375000+529274240+38272476+37500000</f>
        <v>644421716</v>
      </c>
      <c r="H108" s="41">
        <f>F108-G108</f>
        <v>4695600</v>
      </c>
      <c r="I108" s="32"/>
    </row>
    <row r="109" spans="2:14" x14ac:dyDescent="0.2">
      <c r="C109" s="30" t="s">
        <v>51</v>
      </c>
      <c r="D109" s="30"/>
      <c r="E109" s="58"/>
      <c r="F109" s="42">
        <f>33174884+6500000+9700000+250000+1706200+3000000+500000+1750000+2750000+2550500+6005570+2452948+21964000+51993000+3000000+9450000+4997123</f>
        <v>161744225</v>
      </c>
      <c r="G109" s="42">
        <f>32466232+6500000+9700000+179000+1700000+3000000+500000+1675000+1648000+2550000+5754000+2243000+20943000+51993000+4869500+9450000+2921972+6500</f>
        <v>158099204</v>
      </c>
      <c r="H109" s="42">
        <f t="shared" ref="H109:H111" si="9">F109-G109</f>
        <v>3645021</v>
      </c>
      <c r="I109" s="32"/>
    </row>
    <row r="110" spans="2:14" x14ac:dyDescent="0.2">
      <c r="C110" s="31" t="s">
        <v>52</v>
      </c>
      <c r="D110" s="31"/>
      <c r="E110" s="59"/>
      <c r="F110" s="44">
        <v>8750000</v>
      </c>
      <c r="G110" s="44">
        <v>8750000</v>
      </c>
      <c r="H110" s="44">
        <f t="shared" si="9"/>
        <v>0</v>
      </c>
      <c r="I110" s="32"/>
      <c r="N110" s="43">
        <f>F111-756799171</f>
        <v>62812370</v>
      </c>
    </row>
    <row r="111" spans="2:14" ht="13.5" thickBot="1" x14ac:dyDescent="0.25">
      <c r="E111" s="32"/>
      <c r="F111" s="45">
        <f>SUM(F108:F110)</f>
        <v>819611541</v>
      </c>
      <c r="G111" s="45">
        <f>SUM(G108:G110)</f>
        <v>811270920</v>
      </c>
      <c r="H111" s="45">
        <f t="shared" si="9"/>
        <v>8340621</v>
      </c>
      <c r="I111" s="32"/>
    </row>
    <row r="112" spans="2:14" ht="13.5" thickTop="1" x14ac:dyDescent="0.2">
      <c r="E112" s="32"/>
      <c r="F112" s="32"/>
      <c r="G112" s="32"/>
      <c r="H112" s="32"/>
      <c r="I112" s="57"/>
      <c r="J112" s="43">
        <f>F111-819611541</f>
        <v>0</v>
      </c>
    </row>
    <row r="113" spans="2:10" x14ac:dyDescent="0.2">
      <c r="B113" s="20" t="s">
        <v>53</v>
      </c>
      <c r="E113" s="32"/>
      <c r="F113" s="32"/>
      <c r="G113" s="32"/>
      <c r="H113" s="32"/>
      <c r="I113" s="32"/>
    </row>
    <row r="114" spans="2:10" x14ac:dyDescent="0.2">
      <c r="C114" s="1" t="s">
        <v>54</v>
      </c>
      <c r="E114" s="32"/>
      <c r="F114" s="32"/>
      <c r="G114" s="32"/>
      <c r="H114" s="32"/>
      <c r="I114" s="32"/>
    </row>
    <row r="115" spans="2:10" ht="14.25" x14ac:dyDescent="0.2">
      <c r="E115" s="32"/>
      <c r="F115" s="52" t="s">
        <v>2</v>
      </c>
      <c r="G115" s="52" t="s">
        <v>3</v>
      </c>
      <c r="H115" s="53" t="s">
        <v>136</v>
      </c>
      <c r="I115" s="32"/>
    </row>
    <row r="116" spans="2:10" x14ac:dyDescent="0.2">
      <c r="C116" s="29" t="s">
        <v>51</v>
      </c>
      <c r="D116" s="29"/>
      <c r="E116" s="54"/>
      <c r="F116" s="76">
        <f>5400000+2000000+54050000+12985000+16200000+1972000+760000+523000+2540000+125000+101470000+35470000</f>
        <v>233495000</v>
      </c>
      <c r="G116" s="41">
        <f>5400000+42300000+7085000+16200000+1972000+760000+523000+1662500+125000+101470000+35470000</f>
        <v>212967500</v>
      </c>
      <c r="H116" s="41">
        <f>F116-G116</f>
        <v>20527500</v>
      </c>
      <c r="I116" s="32"/>
    </row>
    <row r="117" spans="2:10" x14ac:dyDescent="0.2">
      <c r="C117" s="31" t="s">
        <v>52</v>
      </c>
      <c r="D117" s="31"/>
      <c r="E117" s="59"/>
      <c r="F117" s="77">
        <f>148028000+29240000+11900000+57460000+7407000</f>
        <v>254035000</v>
      </c>
      <c r="G117" s="44">
        <f>148028000+29240000+11900000+28750000+7407000</f>
        <v>225325000</v>
      </c>
      <c r="H117" s="41">
        <f>F116-G117</f>
        <v>8170000</v>
      </c>
      <c r="I117" s="32"/>
    </row>
    <row r="118" spans="2:10" ht="13.5" thickBot="1" x14ac:dyDescent="0.25">
      <c r="E118" s="32"/>
      <c r="F118" s="45">
        <f>SUM(F116:F117)</f>
        <v>487530000</v>
      </c>
      <c r="G118" s="45">
        <f>SUM(G116:G117)</f>
        <v>438292500</v>
      </c>
      <c r="H118" s="45">
        <f t="shared" ref="H118" si="10">F118-G118</f>
        <v>49237500</v>
      </c>
      <c r="I118" s="32"/>
    </row>
    <row r="119" spans="2:10" ht="13.5" thickTop="1" x14ac:dyDescent="0.2">
      <c r="E119" s="32"/>
      <c r="F119" s="32"/>
      <c r="G119" s="32"/>
      <c r="H119" s="32"/>
      <c r="I119" s="32"/>
    </row>
    <row r="120" spans="2:10" x14ac:dyDescent="0.2">
      <c r="B120" s="20" t="s">
        <v>55</v>
      </c>
      <c r="E120" s="32"/>
      <c r="F120" s="32"/>
      <c r="G120" s="32"/>
      <c r="H120" s="32"/>
      <c r="I120" s="32"/>
      <c r="J120" s="43">
        <f>F111+F118+F125+F132+F140</f>
        <v>1989265001</v>
      </c>
    </row>
    <row r="121" spans="2:10" x14ac:dyDescent="0.2">
      <c r="C121" s="1" t="s">
        <v>49</v>
      </c>
      <c r="E121" s="32"/>
      <c r="F121" s="32"/>
      <c r="G121" s="32"/>
      <c r="H121" s="32"/>
      <c r="I121" s="32"/>
    </row>
    <row r="122" spans="2:10" ht="14.25" x14ac:dyDescent="0.2">
      <c r="E122" s="32"/>
      <c r="F122" s="52" t="s">
        <v>2</v>
      </c>
      <c r="G122" s="52" t="s">
        <v>3</v>
      </c>
      <c r="H122" s="53" t="s">
        <v>136</v>
      </c>
      <c r="I122" s="32"/>
    </row>
    <row r="123" spans="2:10" x14ac:dyDescent="0.2">
      <c r="C123" s="29" t="s">
        <v>51</v>
      </c>
      <c r="D123" s="29"/>
      <c r="E123" s="54"/>
      <c r="F123" s="41">
        <f>75000000+3800000+608000+2401382+5650000+1481400+2560000</f>
        <v>91500782</v>
      </c>
      <c r="G123" s="41">
        <f>75000000+1900000+608000+5650000+2390000+2560000</f>
        <v>88108000</v>
      </c>
      <c r="H123" s="41">
        <f>F123-G123</f>
        <v>3392782</v>
      </c>
      <c r="I123" s="32"/>
    </row>
    <row r="124" spans="2:10" x14ac:dyDescent="0.2">
      <c r="C124" s="31" t="s">
        <v>52</v>
      </c>
      <c r="D124" s="31"/>
      <c r="E124" s="59"/>
      <c r="F124" s="44">
        <f>109308000</f>
        <v>109308000</v>
      </c>
      <c r="G124" s="44">
        <v>109308000</v>
      </c>
      <c r="H124" s="44">
        <f t="shared" ref="H124:H125" si="11">F124-G124</f>
        <v>0</v>
      </c>
      <c r="I124" s="32"/>
    </row>
    <row r="125" spans="2:10" ht="13.5" thickBot="1" x14ac:dyDescent="0.25">
      <c r="C125" s="33"/>
      <c r="D125" s="33"/>
      <c r="E125" s="32"/>
      <c r="F125" s="45">
        <f>SUM(F123:F124)</f>
        <v>200808782</v>
      </c>
      <c r="G125" s="45">
        <f>SUM(G123:G124)</f>
        <v>197416000</v>
      </c>
      <c r="H125" s="45">
        <f t="shared" si="11"/>
        <v>3392782</v>
      </c>
      <c r="I125" s="32"/>
    </row>
    <row r="126" spans="2:10" ht="13.5" thickTop="1" x14ac:dyDescent="0.2">
      <c r="E126" s="32"/>
      <c r="F126" s="32"/>
      <c r="G126" s="32"/>
      <c r="H126" s="32"/>
      <c r="I126" s="32"/>
    </row>
    <row r="127" spans="2:10" x14ac:dyDescent="0.2">
      <c r="B127" s="20" t="s">
        <v>56</v>
      </c>
      <c r="F127" s="32"/>
      <c r="G127" s="32"/>
      <c r="H127" s="32"/>
      <c r="I127" s="32"/>
    </row>
    <row r="128" spans="2:10" x14ac:dyDescent="0.2">
      <c r="C128" s="1" t="s">
        <v>57</v>
      </c>
      <c r="F128" s="32"/>
      <c r="G128" s="32"/>
      <c r="H128" s="32"/>
      <c r="I128" s="32"/>
    </row>
    <row r="129" spans="2:9" ht="14.25" x14ac:dyDescent="0.2">
      <c r="F129" s="52" t="s">
        <v>2</v>
      </c>
      <c r="G129" s="52" t="s">
        <v>3</v>
      </c>
      <c r="H129" s="53" t="s">
        <v>136</v>
      </c>
      <c r="I129" s="32"/>
    </row>
    <row r="130" spans="2:9" x14ac:dyDescent="0.2">
      <c r="C130" s="29" t="s">
        <v>51</v>
      </c>
      <c r="D130" s="29"/>
      <c r="E130" s="21"/>
      <c r="F130" s="41">
        <f>60000+3450000+3591000+6150000</f>
        <v>13251000</v>
      </c>
      <c r="G130" s="41">
        <f>60000</f>
        <v>60000</v>
      </c>
      <c r="H130" s="41">
        <f>F130-G130</f>
        <v>13191000</v>
      </c>
      <c r="I130" s="32"/>
    </row>
    <row r="131" spans="2:9" x14ac:dyDescent="0.2">
      <c r="C131" s="31" t="s">
        <v>52</v>
      </c>
      <c r="D131" s="31"/>
      <c r="E131" s="23"/>
      <c r="F131" s="44">
        <f>9940000</f>
        <v>9940000</v>
      </c>
      <c r="G131" s="44">
        <f>9940000</f>
        <v>9940000</v>
      </c>
      <c r="H131" s="44">
        <f t="shared" ref="H131:H132" si="12">F131-G131</f>
        <v>0</v>
      </c>
      <c r="I131" s="32"/>
    </row>
    <row r="132" spans="2:9" ht="13.5" thickBot="1" x14ac:dyDescent="0.25">
      <c r="F132" s="45">
        <f>SUM(F130:F131)</f>
        <v>23191000</v>
      </c>
      <c r="G132" s="45">
        <f>SUM(G130:G131)</f>
        <v>10000000</v>
      </c>
      <c r="H132" s="45">
        <f t="shared" si="12"/>
        <v>13191000</v>
      </c>
      <c r="I132" s="32"/>
    </row>
    <row r="133" spans="2:9" ht="13.5" thickTop="1" x14ac:dyDescent="0.2">
      <c r="F133" s="32"/>
      <c r="G133" s="32"/>
      <c r="H133" s="32"/>
      <c r="I133" s="32"/>
    </row>
    <row r="134" spans="2:9" x14ac:dyDescent="0.2">
      <c r="B134" s="20" t="s">
        <v>58</v>
      </c>
      <c r="F134" s="32"/>
      <c r="G134" s="32"/>
      <c r="H134" s="32"/>
      <c r="I134" s="32"/>
    </row>
    <row r="135" spans="2:9" x14ac:dyDescent="0.2">
      <c r="C135" s="1" t="s">
        <v>59</v>
      </c>
      <c r="F135" s="32"/>
      <c r="G135" s="32"/>
      <c r="H135" s="32"/>
      <c r="I135" s="32"/>
    </row>
    <row r="136" spans="2:9" ht="14.25" x14ac:dyDescent="0.2">
      <c r="F136" s="52" t="s">
        <v>2</v>
      </c>
      <c r="G136" s="52" t="s">
        <v>3</v>
      </c>
      <c r="H136" s="53" t="s">
        <v>136</v>
      </c>
      <c r="I136" s="32"/>
    </row>
    <row r="137" spans="2:9" x14ac:dyDescent="0.2">
      <c r="C137" s="29" t="s">
        <v>51</v>
      </c>
      <c r="D137" s="29"/>
      <c r="E137" s="21"/>
      <c r="F137" s="41">
        <v>0</v>
      </c>
      <c r="G137" s="41">
        <v>0</v>
      </c>
      <c r="H137" s="41">
        <f>F137-G137</f>
        <v>0</v>
      </c>
      <c r="I137" s="32"/>
    </row>
    <row r="138" spans="2:9" x14ac:dyDescent="0.2">
      <c r="C138" s="31" t="s">
        <v>150</v>
      </c>
      <c r="D138" s="31"/>
      <c r="E138" s="23"/>
      <c r="F138" s="44">
        <v>0</v>
      </c>
      <c r="G138" s="44">
        <v>0</v>
      </c>
      <c r="H138" s="41">
        <f>F138-G138</f>
        <v>0</v>
      </c>
      <c r="I138" s="32"/>
    </row>
    <row r="139" spans="2:9" x14ac:dyDescent="0.2">
      <c r="C139" s="31" t="s">
        <v>151</v>
      </c>
      <c r="D139" s="31"/>
      <c r="E139" s="23"/>
      <c r="F139" s="44">
        <f>68423678+389700000</f>
        <v>458123678</v>
      </c>
      <c r="G139" s="44">
        <f>45848678+370200000</f>
        <v>416048678</v>
      </c>
      <c r="H139" s="41">
        <f>F139-G139</f>
        <v>42075000</v>
      </c>
      <c r="I139" s="32"/>
    </row>
    <row r="140" spans="2:9" ht="13.5" thickBot="1" x14ac:dyDescent="0.25">
      <c r="F140" s="45">
        <f>SUM(F137:F139)</f>
        <v>458123678</v>
      </c>
      <c r="G140" s="45">
        <f>SUM(G137:G139)</f>
        <v>416048678</v>
      </c>
      <c r="H140" s="45">
        <f>F140-G140</f>
        <v>42075000</v>
      </c>
      <c r="I140" s="32"/>
    </row>
    <row r="141" spans="2:9" ht="13.5" thickTop="1" x14ac:dyDescent="0.2">
      <c r="F141" s="32"/>
      <c r="G141" s="32"/>
      <c r="H141" s="32"/>
      <c r="I141" s="32"/>
    </row>
    <row r="142" spans="2:9" x14ac:dyDescent="0.2">
      <c r="B142" s="20" t="s">
        <v>60</v>
      </c>
      <c r="F142" s="32"/>
      <c r="G142" s="32"/>
      <c r="H142" s="32"/>
      <c r="I142" s="32"/>
    </row>
    <row r="143" spans="2:9" x14ac:dyDescent="0.2">
      <c r="C143" s="1" t="s">
        <v>61</v>
      </c>
    </row>
    <row r="144" spans="2:9" ht="14.25" x14ac:dyDescent="0.2">
      <c r="F144" s="52" t="s">
        <v>2</v>
      </c>
      <c r="G144" s="52" t="s">
        <v>3</v>
      </c>
      <c r="H144" s="53" t="s">
        <v>136</v>
      </c>
    </row>
    <row r="145" spans="1:10" x14ac:dyDescent="0.2">
      <c r="C145" s="21" t="s">
        <v>62</v>
      </c>
      <c r="D145" s="21"/>
      <c r="E145" s="21"/>
      <c r="F145" s="54"/>
      <c r="G145" s="54"/>
      <c r="H145" s="54"/>
    </row>
    <row r="146" spans="1:10" x14ac:dyDescent="0.2">
      <c r="C146" s="22"/>
      <c r="D146" s="22" t="s">
        <v>63</v>
      </c>
      <c r="E146" s="22"/>
      <c r="F146" s="42">
        <v>39375000</v>
      </c>
      <c r="G146" s="42">
        <v>39375000</v>
      </c>
      <c r="H146" s="42">
        <f>F146-G146</f>
        <v>0</v>
      </c>
    </row>
    <row r="147" spans="1:10" x14ac:dyDescent="0.2">
      <c r="C147" s="22"/>
      <c r="D147" s="22" t="s">
        <v>64</v>
      </c>
      <c r="E147" s="22"/>
      <c r="F147" s="42">
        <v>533210000</v>
      </c>
      <c r="G147" s="42">
        <v>529274240</v>
      </c>
      <c r="H147" s="42">
        <f t="shared" ref="H147:H150" si="13">F147-G147</f>
        <v>3935760</v>
      </c>
    </row>
    <row r="148" spans="1:10" x14ac:dyDescent="0.2">
      <c r="C148" s="22"/>
      <c r="D148" s="22" t="s">
        <v>65</v>
      </c>
      <c r="E148" s="22"/>
      <c r="F148" s="42">
        <v>39032316</v>
      </c>
      <c r="G148" s="42">
        <v>38272476</v>
      </c>
      <c r="H148" s="42">
        <f t="shared" si="13"/>
        <v>759840</v>
      </c>
    </row>
    <row r="149" spans="1:10" x14ac:dyDescent="0.2">
      <c r="C149" s="23"/>
      <c r="D149" s="23" t="s">
        <v>66</v>
      </c>
      <c r="E149" s="23"/>
      <c r="F149" s="44">
        <v>37500000</v>
      </c>
      <c r="G149" s="44">
        <v>37500000</v>
      </c>
      <c r="H149" s="44">
        <f t="shared" si="13"/>
        <v>0</v>
      </c>
    </row>
    <row r="150" spans="1:10" ht="13.5" thickBot="1" x14ac:dyDescent="0.25">
      <c r="F150" s="45">
        <f>SUM(F146:F149)</f>
        <v>649117316</v>
      </c>
      <c r="G150" s="45">
        <f t="shared" ref="G150" si="14">SUM(G146:G149)</f>
        <v>644421716</v>
      </c>
      <c r="H150" s="45">
        <f t="shared" si="13"/>
        <v>4695600</v>
      </c>
    </row>
    <row r="151" spans="1:10" ht="13.5" thickTop="1" x14ac:dyDescent="0.2">
      <c r="F151" s="55"/>
      <c r="G151" s="55"/>
      <c r="H151" s="55"/>
    </row>
    <row r="152" spans="1:10" ht="14.25" x14ac:dyDescent="0.2">
      <c r="F152" s="52" t="s">
        <v>2</v>
      </c>
      <c r="G152" s="52" t="s">
        <v>3</v>
      </c>
      <c r="H152" s="53" t="s">
        <v>136</v>
      </c>
    </row>
    <row r="153" spans="1:10" x14ac:dyDescent="0.2">
      <c r="C153" s="1" t="s">
        <v>67</v>
      </c>
      <c r="F153" s="51"/>
      <c r="G153" s="51"/>
      <c r="H153" s="51"/>
    </row>
    <row r="154" spans="1:10" s="79" customFormat="1" x14ac:dyDescent="0.2">
      <c r="A154" s="78"/>
      <c r="B154" s="78"/>
      <c r="D154" s="80" t="s">
        <v>139</v>
      </c>
      <c r="E154" s="80"/>
      <c r="F154" s="81">
        <v>146449923</v>
      </c>
      <c r="G154" s="81">
        <v>124840500</v>
      </c>
      <c r="H154" s="81">
        <f>F154-G154</f>
        <v>21609423</v>
      </c>
      <c r="J154" s="82">
        <f>F154-146449923</f>
        <v>0</v>
      </c>
    </row>
    <row r="155" spans="1:10" x14ac:dyDescent="0.2">
      <c r="D155" s="22" t="s">
        <v>68</v>
      </c>
      <c r="E155" s="22"/>
      <c r="F155" s="42">
        <v>108970000</v>
      </c>
      <c r="G155" s="42">
        <v>100505000</v>
      </c>
      <c r="H155" s="42">
        <f t="shared" ref="H155:H161" si="15">F155-G155</f>
        <v>8465000</v>
      </c>
    </row>
    <row r="156" spans="1:10" x14ac:dyDescent="0.2">
      <c r="D156" s="22" t="s">
        <v>140</v>
      </c>
      <c r="E156" s="22"/>
      <c r="F156" s="42">
        <v>0</v>
      </c>
      <c r="G156" s="42">
        <v>0</v>
      </c>
      <c r="H156" s="42">
        <f t="shared" si="15"/>
        <v>0</v>
      </c>
    </row>
    <row r="157" spans="1:10" x14ac:dyDescent="0.2">
      <c r="D157" s="22" t="s">
        <v>69</v>
      </c>
      <c r="E157" s="22"/>
      <c r="F157" s="42">
        <v>9100000</v>
      </c>
      <c r="G157" s="42">
        <v>7100000</v>
      </c>
      <c r="H157" s="42">
        <f t="shared" si="15"/>
        <v>2000000</v>
      </c>
    </row>
    <row r="158" spans="1:10" x14ac:dyDescent="0.2">
      <c r="D158" s="22" t="s">
        <v>70</v>
      </c>
      <c r="E158" s="22"/>
      <c r="F158" s="42">
        <v>19974884</v>
      </c>
      <c r="G158" s="42">
        <v>19105204</v>
      </c>
      <c r="H158" s="42">
        <f t="shared" si="15"/>
        <v>869680</v>
      </c>
    </row>
    <row r="159" spans="1:10" x14ac:dyDescent="0.2">
      <c r="D159" s="22" t="s">
        <v>71</v>
      </c>
      <c r="E159" s="22"/>
      <c r="F159" s="42">
        <v>7016200</v>
      </c>
      <c r="G159" s="42">
        <v>7004000</v>
      </c>
      <c r="H159" s="42">
        <f t="shared" si="15"/>
        <v>12200</v>
      </c>
    </row>
    <row r="160" spans="1:10" ht="25.5" x14ac:dyDescent="0.2">
      <c r="D160" s="34" t="s">
        <v>72</v>
      </c>
      <c r="E160" s="23"/>
      <c r="F160" s="44">
        <v>208480000</v>
      </c>
      <c r="G160" s="44">
        <v>200680000</v>
      </c>
      <c r="H160" s="44">
        <f t="shared" si="15"/>
        <v>7800000</v>
      </c>
    </row>
    <row r="161" spans="3:12" ht="13.5" thickBot="1" x14ac:dyDescent="0.25">
      <c r="F161" s="45">
        <f>SUM(F154:F160)</f>
        <v>499991007</v>
      </c>
      <c r="G161" s="45">
        <f>SUM(G154:G160)</f>
        <v>459234704</v>
      </c>
      <c r="H161" s="45">
        <f t="shared" si="15"/>
        <v>40756303</v>
      </c>
      <c r="I161" s="43"/>
    </row>
    <row r="162" spans="3:12" ht="13.5" thickTop="1" x14ac:dyDescent="0.2">
      <c r="F162" s="55"/>
      <c r="G162" s="55"/>
      <c r="H162" s="55"/>
    </row>
    <row r="163" spans="3:12" ht="14.25" x14ac:dyDescent="0.2">
      <c r="F163" s="52" t="s">
        <v>2</v>
      </c>
      <c r="G163" s="52" t="s">
        <v>3</v>
      </c>
      <c r="H163" s="53" t="s">
        <v>136</v>
      </c>
    </row>
    <row r="164" spans="3:12" x14ac:dyDescent="0.2">
      <c r="C164" s="1" t="s">
        <v>73</v>
      </c>
      <c r="F164" s="51"/>
      <c r="G164" s="51"/>
      <c r="H164" s="51"/>
    </row>
    <row r="165" spans="3:12" x14ac:dyDescent="0.2">
      <c r="C165" s="21"/>
      <c r="D165" s="21" t="s">
        <v>74</v>
      </c>
      <c r="E165" s="21"/>
      <c r="F165" s="41">
        <v>0</v>
      </c>
      <c r="G165" s="41">
        <v>0</v>
      </c>
      <c r="H165" s="41">
        <f t="shared" ref="H165:H174" si="16">F165-G165</f>
        <v>0</v>
      </c>
    </row>
    <row r="166" spans="3:12" x14ac:dyDescent="0.2">
      <c r="C166" s="22"/>
      <c r="D166" s="22" t="s">
        <v>75</v>
      </c>
      <c r="E166" s="22"/>
      <c r="F166" s="42">
        <v>26097000</v>
      </c>
      <c r="G166" s="42">
        <v>26097000</v>
      </c>
      <c r="H166" s="42">
        <f t="shared" si="16"/>
        <v>0</v>
      </c>
      <c r="K166" s="43"/>
    </row>
    <row r="167" spans="3:12" x14ac:dyDescent="0.2">
      <c r="C167" s="22"/>
      <c r="D167" s="22" t="s">
        <v>76</v>
      </c>
      <c r="E167" s="22"/>
      <c r="F167" s="42">
        <v>0</v>
      </c>
      <c r="G167" s="42">
        <v>0</v>
      </c>
      <c r="H167" s="42">
        <f t="shared" si="16"/>
        <v>0</v>
      </c>
    </row>
    <row r="168" spans="3:12" x14ac:dyDescent="0.2">
      <c r="C168" s="22"/>
      <c r="D168" s="22" t="s">
        <v>77</v>
      </c>
      <c r="E168" s="22"/>
      <c r="F168" s="42">
        <v>166768000</v>
      </c>
      <c r="G168" s="42">
        <v>138058000</v>
      </c>
      <c r="H168" s="42">
        <f t="shared" si="16"/>
        <v>28710000</v>
      </c>
    </row>
    <row r="169" spans="3:12" x14ac:dyDescent="0.2">
      <c r="C169" s="22"/>
      <c r="D169" s="22" t="s">
        <v>78</v>
      </c>
      <c r="E169" s="22"/>
      <c r="F169" s="42">
        <v>189168000</v>
      </c>
      <c r="G169" s="42">
        <v>189168000</v>
      </c>
      <c r="H169" s="42">
        <f t="shared" si="16"/>
        <v>0</v>
      </c>
    </row>
    <row r="170" spans="3:12" x14ac:dyDescent="0.2">
      <c r="C170" s="22"/>
      <c r="D170" s="22" t="s">
        <v>79</v>
      </c>
      <c r="E170" s="22"/>
      <c r="F170" s="42">
        <v>0</v>
      </c>
      <c r="G170" s="42">
        <v>0</v>
      </c>
      <c r="H170" s="42">
        <f t="shared" si="16"/>
        <v>0</v>
      </c>
    </row>
    <row r="171" spans="3:12" x14ac:dyDescent="0.2">
      <c r="C171" s="22"/>
      <c r="D171" s="22" t="s">
        <v>80</v>
      </c>
      <c r="E171" s="22"/>
      <c r="F171" s="42">
        <v>0</v>
      </c>
      <c r="G171" s="42">
        <v>0</v>
      </c>
      <c r="H171" s="42">
        <f t="shared" si="16"/>
        <v>0</v>
      </c>
    </row>
    <row r="172" spans="3:12" x14ac:dyDescent="0.2">
      <c r="C172" s="22"/>
      <c r="D172" s="22" t="s">
        <v>141</v>
      </c>
      <c r="E172" s="22"/>
      <c r="F172" s="42">
        <v>0</v>
      </c>
      <c r="G172" s="42">
        <v>0</v>
      </c>
      <c r="H172" s="42">
        <f t="shared" si="16"/>
        <v>0</v>
      </c>
    </row>
    <row r="173" spans="3:12" x14ac:dyDescent="0.2">
      <c r="C173" s="23"/>
      <c r="D173" s="23" t="s">
        <v>81</v>
      </c>
      <c r="E173" s="23"/>
      <c r="F173" s="44">
        <v>0</v>
      </c>
      <c r="G173" s="44">
        <v>0</v>
      </c>
      <c r="H173" s="44">
        <f t="shared" si="16"/>
        <v>0</v>
      </c>
      <c r="J173" s="75"/>
    </row>
    <row r="174" spans="3:12" ht="13.5" thickBot="1" x14ac:dyDescent="0.25">
      <c r="F174" s="45">
        <f>SUM(F165:F173)</f>
        <v>382033000</v>
      </c>
      <c r="G174" s="45">
        <f>SUM(G165:G173)</f>
        <v>353323000</v>
      </c>
      <c r="H174" s="45">
        <f t="shared" si="16"/>
        <v>28710000</v>
      </c>
      <c r="I174" s="43"/>
    </row>
    <row r="175" spans="3:12" ht="13.5" thickTop="1" x14ac:dyDescent="0.2">
      <c r="F175" s="55"/>
      <c r="G175" s="55"/>
      <c r="H175" s="55"/>
      <c r="L175" s="43"/>
    </row>
    <row r="176" spans="3:12" ht="14.25" x14ac:dyDescent="0.2">
      <c r="F176" s="52" t="s">
        <v>2</v>
      </c>
      <c r="G176" s="52" t="s">
        <v>3</v>
      </c>
      <c r="H176" s="53" t="s">
        <v>136</v>
      </c>
    </row>
    <row r="177" spans="1:12" x14ac:dyDescent="0.2">
      <c r="C177" s="1" t="s">
        <v>160</v>
      </c>
      <c r="F177" s="55"/>
      <c r="G177" s="55"/>
      <c r="H177" s="55"/>
    </row>
    <row r="178" spans="1:12" x14ac:dyDescent="0.2">
      <c r="D178" s="1" t="s">
        <v>165</v>
      </c>
      <c r="F178" s="55">
        <v>68423678</v>
      </c>
      <c r="G178" s="55">
        <v>45848678</v>
      </c>
      <c r="H178" s="55">
        <f>F178-G178</f>
        <v>22575000</v>
      </c>
      <c r="J178" s="43">
        <f>F181+F174+F161+F150</f>
        <v>1989265001</v>
      </c>
    </row>
    <row r="179" spans="1:12" x14ac:dyDescent="0.2">
      <c r="D179" s="1" t="s">
        <v>166</v>
      </c>
      <c r="F179" s="55">
        <v>389700000</v>
      </c>
      <c r="G179" s="55">
        <v>370200000</v>
      </c>
      <c r="H179" s="55">
        <f>F179-G179</f>
        <v>19500000</v>
      </c>
    </row>
    <row r="180" spans="1:12" x14ac:dyDescent="0.2">
      <c r="F180" s="56"/>
      <c r="G180" s="56"/>
      <c r="H180" s="56"/>
    </row>
    <row r="181" spans="1:12" ht="13.5" thickBot="1" x14ac:dyDescent="0.25">
      <c r="F181" s="45">
        <f>SUM(F178:F180)</f>
        <v>458123678</v>
      </c>
      <c r="G181" s="45">
        <f>SUM(G178:G180)</f>
        <v>416048678</v>
      </c>
      <c r="H181" s="45">
        <f>F181-G181</f>
        <v>42075000</v>
      </c>
    </row>
    <row r="182" spans="1:12" ht="13.5" thickTop="1" x14ac:dyDescent="0.2">
      <c r="F182" s="55"/>
      <c r="G182" s="55"/>
      <c r="H182" s="55"/>
    </row>
    <row r="183" spans="1:12" s="49" customFormat="1" x14ac:dyDescent="0.2">
      <c r="A183" s="48"/>
      <c r="B183" s="48"/>
      <c r="F183" s="57"/>
      <c r="G183" s="57"/>
      <c r="H183" s="32"/>
    </row>
    <row r="184" spans="1:12" x14ac:dyDescent="0.2">
      <c r="B184" s="20" t="s">
        <v>168</v>
      </c>
      <c r="F184" s="32"/>
      <c r="G184" s="32"/>
      <c r="H184" s="32"/>
    </row>
    <row r="185" spans="1:12" ht="14.25" x14ac:dyDescent="0.2">
      <c r="F185" s="52" t="s">
        <v>2</v>
      </c>
      <c r="G185" s="52" t="s">
        <v>3</v>
      </c>
      <c r="H185" s="53" t="s">
        <v>136</v>
      </c>
    </row>
    <row r="186" spans="1:12" x14ac:dyDescent="0.2">
      <c r="C186" s="1" t="s">
        <v>82</v>
      </c>
      <c r="F186" s="51"/>
      <c r="G186" s="51"/>
      <c r="H186" s="51"/>
    </row>
    <row r="187" spans="1:12" ht="25.5" x14ac:dyDescent="0.2">
      <c r="D187" s="35" t="s">
        <v>83</v>
      </c>
      <c r="E187" s="36"/>
      <c r="F187" s="55">
        <f>39375000+533210000+39032316+33174884+37500000+6500000+9700000</f>
        <v>698492200</v>
      </c>
      <c r="G187" s="55">
        <v>693087948</v>
      </c>
      <c r="H187" s="55">
        <f>F187-G187</f>
        <v>5404252</v>
      </c>
    </row>
    <row r="188" spans="1:12" ht="25.5" x14ac:dyDescent="0.2">
      <c r="D188" s="35" t="s">
        <v>84</v>
      </c>
      <c r="E188" s="36"/>
      <c r="F188" s="55">
        <f>250000+1706200</f>
        <v>1956200</v>
      </c>
      <c r="G188" s="55">
        <v>1879000</v>
      </c>
      <c r="H188" s="55">
        <f t="shared" ref="H188:H192" si="17">F188-G188</f>
        <v>77200</v>
      </c>
      <c r="K188" s="43"/>
    </row>
    <row r="189" spans="1:12" ht="25.5" x14ac:dyDescent="0.2">
      <c r="D189" s="35" t="s">
        <v>85</v>
      </c>
      <c r="E189" s="36"/>
      <c r="F189" s="55">
        <v>3500000</v>
      </c>
      <c r="G189" s="55">
        <v>3500000</v>
      </c>
      <c r="H189" s="55">
        <f t="shared" si="17"/>
        <v>0</v>
      </c>
    </row>
    <row r="190" spans="1:12" ht="25.5" x14ac:dyDescent="0.2">
      <c r="D190" s="35" t="s">
        <v>170</v>
      </c>
      <c r="E190" s="36"/>
      <c r="F190" s="55">
        <v>112663141</v>
      </c>
      <c r="G190" s="55">
        <v>109882000</v>
      </c>
      <c r="H190" s="55">
        <f t="shared" si="17"/>
        <v>2781141</v>
      </c>
      <c r="L190" s="43"/>
    </row>
    <row r="191" spans="1:12" x14ac:dyDescent="0.2">
      <c r="D191" s="36" t="s">
        <v>86</v>
      </c>
      <c r="E191" s="36"/>
      <c r="F191" s="55">
        <v>3000000</v>
      </c>
      <c r="G191" s="55">
        <v>2921972</v>
      </c>
      <c r="H191" s="55">
        <f t="shared" si="17"/>
        <v>78028</v>
      </c>
    </row>
    <row r="192" spans="1:12" ht="13.5" thickBot="1" x14ac:dyDescent="0.25">
      <c r="F192" s="45">
        <f>SUM(F187:F191)</f>
        <v>819611541</v>
      </c>
      <c r="G192" s="45">
        <f>SUM(G187:G191)</f>
        <v>811270920</v>
      </c>
      <c r="H192" s="45">
        <f t="shared" si="17"/>
        <v>8340621</v>
      </c>
    </row>
    <row r="193" spans="3:12" ht="13.5" thickTop="1" x14ac:dyDescent="0.2">
      <c r="F193" s="51"/>
      <c r="G193" s="51"/>
      <c r="H193" s="51"/>
    </row>
    <row r="194" spans="3:12" x14ac:dyDescent="0.2">
      <c r="C194" s="1" t="s">
        <v>87</v>
      </c>
      <c r="F194" s="51"/>
      <c r="G194" s="51"/>
      <c r="H194" s="51"/>
      <c r="K194" s="43"/>
      <c r="L194" s="43">
        <f>G192+G203+G210+G220+G226</f>
        <v>1872615598</v>
      </c>
    </row>
    <row r="195" spans="3:12" x14ac:dyDescent="0.2">
      <c r="D195" s="21" t="s">
        <v>88</v>
      </c>
      <c r="E195" s="21"/>
      <c r="F195" s="41">
        <v>7400000</v>
      </c>
      <c r="G195" s="41">
        <v>5400000</v>
      </c>
      <c r="H195" s="41">
        <f t="shared" ref="H195:H203" si="18">F195-G195</f>
        <v>2000000</v>
      </c>
    </row>
    <row r="196" spans="3:12" x14ac:dyDescent="0.2">
      <c r="D196" s="22" t="s">
        <v>89</v>
      </c>
      <c r="E196" s="22"/>
      <c r="F196" s="42">
        <v>83235000</v>
      </c>
      <c r="G196" s="41">
        <v>65585000</v>
      </c>
      <c r="H196" s="42">
        <f t="shared" si="18"/>
        <v>17650000</v>
      </c>
    </row>
    <row r="197" spans="3:12" x14ac:dyDescent="0.2">
      <c r="D197" s="22" t="s">
        <v>90</v>
      </c>
      <c r="E197" s="22"/>
      <c r="F197" s="42">
        <v>259955000</v>
      </c>
      <c r="G197" s="41">
        <v>229955000</v>
      </c>
      <c r="H197" s="42">
        <f t="shared" si="18"/>
        <v>30000000</v>
      </c>
    </row>
    <row r="198" spans="3:12" x14ac:dyDescent="0.2">
      <c r="D198" s="22" t="s">
        <v>91</v>
      </c>
      <c r="E198" s="22"/>
      <c r="F198" s="42">
        <v>136940000</v>
      </c>
      <c r="G198" s="41">
        <v>136940000</v>
      </c>
      <c r="H198" s="42">
        <f t="shared" si="18"/>
        <v>0</v>
      </c>
    </row>
    <row r="199" spans="3:12" x14ac:dyDescent="0.2">
      <c r="D199" s="22" t="s">
        <v>92</v>
      </c>
      <c r="E199" s="22"/>
      <c r="F199" s="42">
        <v>0</v>
      </c>
      <c r="G199" s="41">
        <v>0</v>
      </c>
      <c r="H199" s="42">
        <f t="shared" si="18"/>
        <v>0</v>
      </c>
    </row>
    <row r="200" spans="3:12" ht="25.5" x14ac:dyDescent="0.2">
      <c r="D200" s="37" t="s">
        <v>93</v>
      </c>
      <c r="E200" s="22"/>
      <c r="F200" s="42">
        <v>0</v>
      </c>
      <c r="G200" s="41">
        <f t="shared" ref="G200:G201" si="19">F200</f>
        <v>0</v>
      </c>
      <c r="H200" s="42">
        <f t="shared" si="18"/>
        <v>0</v>
      </c>
    </row>
    <row r="201" spans="3:12" x14ac:dyDescent="0.2">
      <c r="D201" s="22" t="s">
        <v>94</v>
      </c>
      <c r="E201" s="22"/>
      <c r="F201" s="42">
        <v>0</v>
      </c>
      <c r="G201" s="41">
        <f t="shared" si="19"/>
        <v>0</v>
      </c>
      <c r="H201" s="42">
        <f t="shared" si="18"/>
        <v>0</v>
      </c>
    </row>
    <row r="202" spans="3:12" x14ac:dyDescent="0.2">
      <c r="D202" s="23" t="s">
        <v>95</v>
      </c>
      <c r="E202" s="23"/>
      <c r="F202" s="44">
        <v>0</v>
      </c>
      <c r="G202" s="41">
        <v>0</v>
      </c>
      <c r="H202" s="44">
        <f t="shared" si="18"/>
        <v>0</v>
      </c>
    </row>
    <row r="203" spans="3:12" ht="13.5" thickBot="1" x14ac:dyDescent="0.25">
      <c r="F203" s="45">
        <f>SUM(F195:F202)</f>
        <v>487530000</v>
      </c>
      <c r="G203" s="45">
        <f>SUM(G195:G202)</f>
        <v>437880000</v>
      </c>
      <c r="H203" s="45">
        <f t="shared" si="18"/>
        <v>49650000</v>
      </c>
      <c r="J203" s="43"/>
    </row>
    <row r="204" spans="3:12" ht="13.5" thickTop="1" x14ac:dyDescent="0.2">
      <c r="F204" s="51"/>
      <c r="G204" s="51"/>
      <c r="H204" s="51"/>
      <c r="J204" s="43"/>
    </row>
    <row r="205" spans="3:12" x14ac:dyDescent="0.2">
      <c r="C205" s="1" t="s">
        <v>96</v>
      </c>
      <c r="F205" s="51"/>
      <c r="G205" s="51"/>
      <c r="H205" s="51"/>
    </row>
    <row r="206" spans="3:12" ht="25.5" x14ac:dyDescent="0.2">
      <c r="D206" s="38" t="s">
        <v>97</v>
      </c>
      <c r="E206" s="21"/>
      <c r="F206" s="41">
        <v>75000000</v>
      </c>
      <c r="G206" s="41">
        <v>75000000</v>
      </c>
      <c r="H206" s="41">
        <f t="shared" ref="H206:H210" si="20">F206-G206</f>
        <v>0</v>
      </c>
    </row>
    <row r="207" spans="3:12" x14ac:dyDescent="0.2">
      <c r="D207" s="22" t="s">
        <v>98</v>
      </c>
      <c r="E207" s="22"/>
      <c r="F207" s="42">
        <v>3800000</v>
      </c>
      <c r="G207" s="42">
        <v>1900000</v>
      </c>
      <c r="H207" s="42">
        <f t="shared" si="20"/>
        <v>1900000</v>
      </c>
    </row>
    <row r="208" spans="3:12" x14ac:dyDescent="0.2">
      <c r="D208" s="22" t="s">
        <v>99</v>
      </c>
      <c r="E208" s="22"/>
      <c r="F208" s="42">
        <v>112317382</v>
      </c>
      <c r="G208" s="42">
        <v>112306000</v>
      </c>
      <c r="H208" s="42">
        <f t="shared" si="20"/>
        <v>11382</v>
      </c>
    </row>
    <row r="209" spans="3:8" x14ac:dyDescent="0.2">
      <c r="D209" s="23" t="s">
        <v>100</v>
      </c>
      <c r="E209" s="23"/>
      <c r="F209" s="44">
        <v>9691400</v>
      </c>
      <c r="G209" s="44">
        <v>8210000</v>
      </c>
      <c r="H209" s="44">
        <f t="shared" si="20"/>
        <v>1481400</v>
      </c>
    </row>
    <row r="210" spans="3:8" ht="13.5" thickBot="1" x14ac:dyDescent="0.25">
      <c r="F210" s="45">
        <f>SUM(F206:F209)</f>
        <v>200808782</v>
      </c>
      <c r="G210" s="45">
        <f>SUM(G206:G209)</f>
        <v>197416000</v>
      </c>
      <c r="H210" s="45">
        <f t="shared" si="20"/>
        <v>3392782</v>
      </c>
    </row>
    <row r="211" spans="3:8" ht="13.5" thickTop="1" x14ac:dyDescent="0.2">
      <c r="F211" s="51"/>
      <c r="G211" s="51"/>
      <c r="H211" s="51"/>
    </row>
    <row r="212" spans="3:8" x14ac:dyDescent="0.2">
      <c r="C212" s="1" t="s">
        <v>4</v>
      </c>
      <c r="F212" s="51"/>
      <c r="G212" s="51"/>
      <c r="H212" s="51"/>
    </row>
    <row r="213" spans="3:8" x14ac:dyDescent="0.2">
      <c r="D213" s="21" t="s">
        <v>101</v>
      </c>
      <c r="E213" s="21"/>
      <c r="F213" s="41">
        <v>0</v>
      </c>
      <c r="G213" s="41">
        <v>0</v>
      </c>
      <c r="H213" s="41">
        <f t="shared" ref="H213:H220" si="21">F213-G213</f>
        <v>0</v>
      </c>
    </row>
    <row r="214" spans="3:8" x14ac:dyDescent="0.2">
      <c r="D214" s="22" t="s">
        <v>102</v>
      </c>
      <c r="E214" s="22"/>
      <c r="F214" s="42">
        <v>10000000</v>
      </c>
      <c r="G214" s="42">
        <v>10000000</v>
      </c>
      <c r="H214" s="42">
        <f t="shared" si="21"/>
        <v>0</v>
      </c>
    </row>
    <row r="215" spans="3:8" x14ac:dyDescent="0.2">
      <c r="D215" s="22" t="s">
        <v>103</v>
      </c>
      <c r="E215" s="22"/>
      <c r="F215" s="42">
        <v>0</v>
      </c>
      <c r="G215" s="42">
        <v>0</v>
      </c>
      <c r="H215" s="42">
        <f t="shared" si="21"/>
        <v>0</v>
      </c>
    </row>
    <row r="216" spans="3:8" ht="25.5" x14ac:dyDescent="0.2">
      <c r="D216" s="37" t="s">
        <v>104</v>
      </c>
      <c r="E216" s="22"/>
      <c r="F216" s="42">
        <v>3450000</v>
      </c>
      <c r="G216" s="42">
        <v>0</v>
      </c>
      <c r="H216" s="42">
        <f t="shared" si="21"/>
        <v>3450000</v>
      </c>
    </row>
    <row r="217" spans="3:8" ht="25.5" x14ac:dyDescent="0.2">
      <c r="D217" s="37" t="s">
        <v>105</v>
      </c>
      <c r="E217" s="22"/>
      <c r="F217" s="42">
        <v>3591000</v>
      </c>
      <c r="G217" s="42">
        <v>0</v>
      </c>
      <c r="H217" s="42">
        <f t="shared" si="21"/>
        <v>3591000</v>
      </c>
    </row>
    <row r="218" spans="3:8" x14ac:dyDescent="0.2">
      <c r="D218" s="22" t="s">
        <v>106</v>
      </c>
      <c r="E218" s="22"/>
      <c r="F218" s="42">
        <v>6150000</v>
      </c>
      <c r="G218" s="42">
        <v>0</v>
      </c>
      <c r="H218" s="42">
        <f t="shared" si="21"/>
        <v>6150000</v>
      </c>
    </row>
    <row r="219" spans="3:8" x14ac:dyDescent="0.2">
      <c r="D219" s="23" t="s">
        <v>107</v>
      </c>
      <c r="E219" s="23"/>
      <c r="F219" s="44">
        <v>0</v>
      </c>
      <c r="G219" s="42">
        <f>F219</f>
        <v>0</v>
      </c>
      <c r="H219" s="44">
        <f t="shared" si="21"/>
        <v>0</v>
      </c>
    </row>
    <row r="220" spans="3:8" ht="13.5" thickBot="1" x14ac:dyDescent="0.25">
      <c r="F220" s="45">
        <f>SUM(F213:F219)</f>
        <v>23191000</v>
      </c>
      <c r="G220" s="45">
        <f>SUM(G213:G219)</f>
        <v>10000000</v>
      </c>
      <c r="H220" s="45">
        <f t="shared" si="21"/>
        <v>13191000</v>
      </c>
    </row>
    <row r="221" spans="3:8" ht="13.5" thickTop="1" x14ac:dyDescent="0.2">
      <c r="F221" s="51"/>
      <c r="G221" s="51"/>
      <c r="H221" s="51"/>
    </row>
    <row r="222" spans="3:8" x14ac:dyDescent="0.2">
      <c r="C222" s="1" t="s">
        <v>108</v>
      </c>
      <c r="F222" s="51"/>
      <c r="G222" s="51"/>
      <c r="H222" s="51"/>
    </row>
    <row r="223" spans="3:8" x14ac:dyDescent="0.2">
      <c r="D223" s="21" t="s">
        <v>109</v>
      </c>
      <c r="E223" s="21"/>
      <c r="F223" s="41">
        <v>68423678</v>
      </c>
      <c r="G223" s="41">
        <v>45848678</v>
      </c>
      <c r="H223" s="41">
        <f t="shared" ref="H223:H226" si="22">F223-G223</f>
        <v>22575000</v>
      </c>
    </row>
    <row r="224" spans="3:8" x14ac:dyDescent="0.2">
      <c r="D224" s="22" t="s">
        <v>110</v>
      </c>
      <c r="E224" s="22"/>
      <c r="F224" s="42">
        <v>0</v>
      </c>
      <c r="G224" s="42">
        <v>0</v>
      </c>
      <c r="H224" s="42">
        <f t="shared" si="22"/>
        <v>0</v>
      </c>
    </row>
    <row r="225" spans="2:12" x14ac:dyDescent="0.2">
      <c r="D225" s="23" t="s">
        <v>111</v>
      </c>
      <c r="E225" s="23"/>
      <c r="F225" s="44">
        <v>389700000</v>
      </c>
      <c r="G225" s="44">
        <v>370200000</v>
      </c>
      <c r="H225" s="44">
        <f t="shared" si="22"/>
        <v>19500000</v>
      </c>
    </row>
    <row r="226" spans="2:12" ht="13.5" thickBot="1" x14ac:dyDescent="0.25">
      <c r="F226" s="45">
        <f>SUM(F223:F225)</f>
        <v>458123678</v>
      </c>
      <c r="G226" s="45">
        <f>SUM(G223:G225)</f>
        <v>416048678</v>
      </c>
      <c r="H226" s="45">
        <f t="shared" si="22"/>
        <v>42075000</v>
      </c>
      <c r="K226" s="43">
        <f>F226+F220+F210+F203+F192</f>
        <v>1989265001</v>
      </c>
    </row>
    <row r="227" spans="2:12" ht="13.5" thickTop="1" x14ac:dyDescent="0.2">
      <c r="F227" s="51"/>
      <c r="G227" s="51"/>
      <c r="H227" s="51"/>
    </row>
    <row r="228" spans="2:12" x14ac:dyDescent="0.2">
      <c r="B228" s="20" t="s">
        <v>112</v>
      </c>
      <c r="F228" s="51"/>
      <c r="G228" s="51"/>
      <c r="H228" s="51"/>
      <c r="L228" s="43">
        <f>F226+F220+F210+F203+F192</f>
        <v>1989265001</v>
      </c>
    </row>
    <row r="229" spans="2:12" x14ac:dyDescent="0.2">
      <c r="C229" s="1" t="s">
        <v>167</v>
      </c>
      <c r="F229" s="51"/>
      <c r="G229" s="51"/>
      <c r="H229" s="51"/>
    </row>
    <row r="230" spans="2:12" ht="14.25" x14ac:dyDescent="0.2">
      <c r="F230" s="52" t="s">
        <v>2</v>
      </c>
      <c r="G230" s="52" t="s">
        <v>3</v>
      </c>
      <c r="H230" s="53" t="s">
        <v>136</v>
      </c>
    </row>
    <row r="231" spans="2:12" x14ac:dyDescent="0.2">
      <c r="C231" s="1" t="s">
        <v>113</v>
      </c>
      <c r="F231" s="51">
        <v>62442501</v>
      </c>
      <c r="G231" s="51">
        <f>F231</f>
        <v>62442501</v>
      </c>
      <c r="H231" s="51">
        <f>F231-G231</f>
        <v>0</v>
      </c>
    </row>
    <row r="232" spans="2:12" x14ac:dyDescent="0.2">
      <c r="C232" s="1" t="s">
        <v>1</v>
      </c>
      <c r="F232" s="51">
        <v>0</v>
      </c>
      <c r="G232" s="51">
        <v>0</v>
      </c>
      <c r="H232" s="51">
        <f t="shared" ref="H232:H233" si="23">F232-G232</f>
        <v>0</v>
      </c>
    </row>
    <row r="233" spans="2:12" ht="13.5" thickBot="1" x14ac:dyDescent="0.25">
      <c r="F233" s="45">
        <f>SUM(F231:F232)</f>
        <v>62442501</v>
      </c>
      <c r="G233" s="45">
        <f>SUM(G231:G232)</f>
        <v>62442501</v>
      </c>
      <c r="H233" s="45">
        <f t="shared" si="23"/>
        <v>0</v>
      </c>
    </row>
    <row r="234" spans="2:12" ht="13.5" thickTop="1" x14ac:dyDescent="0.2">
      <c r="F234" s="51"/>
      <c r="G234" s="51"/>
      <c r="H234" s="51"/>
    </row>
    <row r="235" spans="2:12" x14ac:dyDescent="0.2">
      <c r="C235" s="1" t="s">
        <v>114</v>
      </c>
      <c r="F235" s="51"/>
      <c r="G235" s="51"/>
      <c r="H235" s="51"/>
    </row>
    <row r="236" spans="2:12" x14ac:dyDescent="0.2">
      <c r="D236" s="21" t="s">
        <v>115</v>
      </c>
      <c r="E236" s="21"/>
      <c r="F236" s="41">
        <v>62442501</v>
      </c>
      <c r="G236" s="41">
        <f>F236</f>
        <v>62442501</v>
      </c>
      <c r="H236" s="41">
        <f t="shared" ref="H236:H239" si="24">F236-G236</f>
        <v>0</v>
      </c>
    </row>
    <row r="237" spans="2:12" x14ac:dyDescent="0.2">
      <c r="D237" s="22" t="s">
        <v>116</v>
      </c>
      <c r="E237" s="22"/>
      <c r="F237" s="42">
        <v>0</v>
      </c>
      <c r="G237" s="42">
        <v>0</v>
      </c>
      <c r="H237" s="42">
        <f t="shared" si="24"/>
        <v>0</v>
      </c>
    </row>
    <row r="238" spans="2:12" x14ac:dyDescent="0.2">
      <c r="D238" s="23" t="s">
        <v>117</v>
      </c>
      <c r="E238" s="23"/>
      <c r="F238" s="44">
        <v>0</v>
      </c>
      <c r="G238" s="44">
        <v>0</v>
      </c>
      <c r="H238" s="44">
        <f t="shared" si="24"/>
        <v>0</v>
      </c>
    </row>
    <row r="239" spans="2:12" ht="13.5" thickBot="1" x14ac:dyDescent="0.25">
      <c r="F239" s="45">
        <f>SUM(F236:F238)</f>
        <v>62442501</v>
      </c>
      <c r="G239" s="45">
        <f>SUM(G236:G238)</f>
        <v>62442501</v>
      </c>
      <c r="H239" s="45">
        <f t="shared" si="24"/>
        <v>0</v>
      </c>
    </row>
    <row r="240" spans="2:12" ht="13.5" thickTop="1" x14ac:dyDescent="0.2">
      <c r="F240" s="51"/>
      <c r="G240" s="51"/>
      <c r="H240" s="51"/>
    </row>
    <row r="241" spans="2:10" x14ac:dyDescent="0.2">
      <c r="C241" s="1" t="s">
        <v>118</v>
      </c>
      <c r="F241" s="51"/>
      <c r="G241" s="51"/>
      <c r="H241" s="51"/>
    </row>
    <row r="242" spans="2:10" x14ac:dyDescent="0.2">
      <c r="D242" s="1" t="s">
        <v>119</v>
      </c>
      <c r="F242" s="51">
        <v>0</v>
      </c>
      <c r="G242" s="51">
        <v>0</v>
      </c>
      <c r="H242" s="51">
        <v>0</v>
      </c>
    </row>
    <row r="243" spans="2:10" x14ac:dyDescent="0.2">
      <c r="D243" s="1" t="s">
        <v>120</v>
      </c>
      <c r="F243" s="51">
        <v>0</v>
      </c>
      <c r="G243" s="51">
        <v>0</v>
      </c>
      <c r="H243" s="51">
        <v>0</v>
      </c>
    </row>
    <row r="244" spans="2:10" ht="13.5" thickBot="1" x14ac:dyDescent="0.25">
      <c r="F244" s="45">
        <f>SUM(F242:F243)</f>
        <v>0</v>
      </c>
      <c r="G244" s="45">
        <f t="shared" ref="G244:H244" si="25">SUM(G242:G243)</f>
        <v>0</v>
      </c>
      <c r="H244" s="45">
        <f t="shared" si="25"/>
        <v>0</v>
      </c>
    </row>
    <row r="245" spans="2:10" ht="13.5" thickTop="1" x14ac:dyDescent="0.2">
      <c r="F245" s="51"/>
      <c r="G245" s="51"/>
      <c r="H245" s="51"/>
    </row>
    <row r="246" spans="2:10" x14ac:dyDescent="0.2">
      <c r="B246" s="20" t="s">
        <v>121</v>
      </c>
      <c r="F246" s="51"/>
      <c r="G246" s="51"/>
      <c r="H246" s="51"/>
    </row>
    <row r="247" spans="2:10" x14ac:dyDescent="0.2">
      <c r="C247" s="1" t="s">
        <v>122</v>
      </c>
      <c r="F247" s="51"/>
      <c r="G247" s="51"/>
      <c r="H247" s="51"/>
    </row>
    <row r="248" spans="2:10" ht="28.5" x14ac:dyDescent="0.2">
      <c r="F248" s="39">
        <v>2020</v>
      </c>
      <c r="G248" s="39">
        <v>2021</v>
      </c>
      <c r="H248" s="40" t="s">
        <v>137</v>
      </c>
    </row>
    <row r="249" spans="2:10" x14ac:dyDescent="0.2">
      <c r="C249" s="21" t="s">
        <v>123</v>
      </c>
      <c r="D249" s="21"/>
      <c r="E249" s="21"/>
      <c r="F249" s="41">
        <v>2849736000</v>
      </c>
      <c r="G249" s="84">
        <f>F249</f>
        <v>2849736000</v>
      </c>
      <c r="H249" s="42">
        <f>G249-F249</f>
        <v>0</v>
      </c>
    </row>
    <row r="250" spans="2:10" x14ac:dyDescent="0.2">
      <c r="C250" s="22" t="s">
        <v>124</v>
      </c>
      <c r="D250" s="22"/>
      <c r="E250" s="22"/>
      <c r="F250" s="41">
        <v>269929720</v>
      </c>
      <c r="G250" s="84">
        <v>298001720</v>
      </c>
      <c r="H250" s="42">
        <f>G250-F250</f>
        <v>28072000</v>
      </c>
    </row>
    <row r="251" spans="2:10" x14ac:dyDescent="0.2">
      <c r="C251" s="22" t="s">
        <v>125</v>
      </c>
      <c r="D251" s="22"/>
      <c r="E251" s="22"/>
      <c r="F251" s="41">
        <v>0</v>
      </c>
      <c r="G251" s="83">
        <v>0</v>
      </c>
      <c r="H251" s="42">
        <f t="shared" ref="H251:H259" si="26">G251-F251</f>
        <v>0</v>
      </c>
    </row>
    <row r="252" spans="2:10" x14ac:dyDescent="0.2">
      <c r="C252" s="22" t="s">
        <v>126</v>
      </c>
      <c r="D252" s="22"/>
      <c r="E252" s="22"/>
      <c r="F252" s="41">
        <v>2995085798</v>
      </c>
      <c r="G252" s="84">
        <v>3135001798</v>
      </c>
      <c r="H252" s="42">
        <f t="shared" si="26"/>
        <v>139916000</v>
      </c>
    </row>
    <row r="253" spans="2:10" x14ac:dyDescent="0.2">
      <c r="C253" s="22" t="s">
        <v>127</v>
      </c>
      <c r="D253" s="22"/>
      <c r="E253" s="22"/>
      <c r="F253" s="41">
        <v>6617527540</v>
      </c>
      <c r="G253" s="84">
        <v>11538096517</v>
      </c>
      <c r="H253" s="42">
        <f t="shared" si="26"/>
        <v>4920568977</v>
      </c>
      <c r="J253" s="43"/>
    </row>
    <row r="254" spans="2:10" x14ac:dyDescent="0.2">
      <c r="C254" s="22" t="s">
        <v>128</v>
      </c>
      <c r="D254" s="22"/>
      <c r="E254" s="22"/>
      <c r="F254" s="41">
        <v>0</v>
      </c>
      <c r="G254" s="83">
        <v>0</v>
      </c>
      <c r="H254" s="42">
        <f t="shared" si="26"/>
        <v>0</v>
      </c>
    </row>
    <row r="255" spans="2:10" x14ac:dyDescent="0.2">
      <c r="C255" s="22" t="s">
        <v>129</v>
      </c>
      <c r="D255" s="22"/>
      <c r="E255" s="22"/>
      <c r="F255" s="41">
        <v>0</v>
      </c>
      <c r="G255" s="83">
        <v>0</v>
      </c>
      <c r="H255" s="42">
        <f t="shared" si="26"/>
        <v>0</v>
      </c>
    </row>
    <row r="256" spans="2:10" x14ac:dyDescent="0.2">
      <c r="C256" s="22" t="s">
        <v>130</v>
      </c>
      <c r="D256" s="22"/>
      <c r="E256" s="22"/>
      <c r="F256" s="41">
        <v>17900000</v>
      </c>
      <c r="G256" s="84">
        <v>17900000</v>
      </c>
      <c r="H256" s="42">
        <f t="shared" si="26"/>
        <v>0</v>
      </c>
    </row>
    <row r="257" spans="2:8" x14ac:dyDescent="0.2">
      <c r="C257" s="22" t="s">
        <v>131</v>
      </c>
      <c r="D257" s="22"/>
      <c r="E257" s="22"/>
      <c r="F257" s="41">
        <v>301000</v>
      </c>
      <c r="G257" s="84">
        <v>301000</v>
      </c>
      <c r="H257" s="42">
        <f t="shared" si="26"/>
        <v>0</v>
      </c>
    </row>
    <row r="258" spans="2:8" x14ac:dyDescent="0.2">
      <c r="C258" s="23" t="s">
        <v>132</v>
      </c>
      <c r="D258" s="23"/>
      <c r="E258" s="23"/>
      <c r="F258" s="41">
        <v>0</v>
      </c>
      <c r="G258" s="41">
        <v>0</v>
      </c>
      <c r="H258" s="44">
        <f t="shared" si="26"/>
        <v>0</v>
      </c>
    </row>
    <row r="259" spans="2:8" ht="13.5" thickBot="1" x14ac:dyDescent="0.25">
      <c r="F259" s="45">
        <f>SUM(F249:F258)</f>
        <v>12750480058</v>
      </c>
      <c r="G259" s="45">
        <f>SUM(G249:G258)</f>
        <v>17839037035</v>
      </c>
      <c r="H259" s="45">
        <f t="shared" si="26"/>
        <v>5088556977</v>
      </c>
    </row>
    <row r="260" spans="2:8" ht="13.5" thickTop="1" x14ac:dyDescent="0.2">
      <c r="F260" s="51"/>
      <c r="G260" s="51"/>
      <c r="H260" s="51"/>
    </row>
    <row r="261" spans="2:8" x14ac:dyDescent="0.2">
      <c r="F261" s="28"/>
      <c r="G261" s="28"/>
      <c r="H261" s="28"/>
    </row>
    <row r="262" spans="2:8" x14ac:dyDescent="0.2">
      <c r="C262" s="20" t="s">
        <v>133</v>
      </c>
      <c r="F262" s="28"/>
      <c r="G262" s="28"/>
      <c r="H262" s="28"/>
    </row>
    <row r="263" spans="2:8" x14ac:dyDescent="0.2">
      <c r="F263" s="28"/>
      <c r="G263" s="28"/>
      <c r="H263" s="28"/>
    </row>
    <row r="264" spans="2:8" x14ac:dyDescent="0.2">
      <c r="B264" s="20" t="s">
        <v>134</v>
      </c>
      <c r="F264" s="28"/>
      <c r="G264" s="28"/>
      <c r="H264" s="28"/>
    </row>
    <row r="265" spans="2:8" x14ac:dyDescent="0.2">
      <c r="C265" s="1" t="s">
        <v>135</v>
      </c>
      <c r="F265" s="28"/>
      <c r="G265" s="28"/>
      <c r="H265" s="28"/>
    </row>
    <row r="266" spans="2:8" ht="28.5" x14ac:dyDescent="0.2">
      <c r="F266" s="39">
        <v>2020</v>
      </c>
      <c r="G266" s="39">
        <v>2021</v>
      </c>
      <c r="H266" s="40" t="s">
        <v>137</v>
      </c>
    </row>
    <row r="267" spans="2:8" x14ac:dyDescent="0.2">
      <c r="F267" s="50">
        <v>0</v>
      </c>
      <c r="G267" s="50">
        <v>0</v>
      </c>
      <c r="H267" s="50">
        <f>F267+G267</f>
        <v>0</v>
      </c>
    </row>
    <row r="268" spans="2:8" x14ac:dyDescent="0.2">
      <c r="F268" s="51"/>
      <c r="G268" s="51"/>
      <c r="H268" s="51"/>
    </row>
    <row r="269" spans="2:8" x14ac:dyDescent="0.2">
      <c r="F269" s="28"/>
      <c r="G269" s="28"/>
      <c r="H269" s="28"/>
    </row>
    <row r="271" spans="2:8" ht="14.25" x14ac:dyDescent="0.2">
      <c r="G271" s="46" t="s">
        <v>171</v>
      </c>
    </row>
    <row r="272" spans="2:8" ht="14.25" x14ac:dyDescent="0.2">
      <c r="G272" s="46" t="s">
        <v>158</v>
      </c>
    </row>
    <row r="273" spans="7:7" ht="14.25" x14ac:dyDescent="0.2">
      <c r="G273" s="46"/>
    </row>
    <row r="274" spans="7:7" ht="14.25" x14ac:dyDescent="0.2">
      <c r="G274" s="46"/>
    </row>
    <row r="275" spans="7:7" ht="14.25" x14ac:dyDescent="0.2">
      <c r="G275" s="46"/>
    </row>
    <row r="276" spans="7:7" ht="14.25" x14ac:dyDescent="0.2">
      <c r="G276" s="46" t="s">
        <v>159</v>
      </c>
    </row>
  </sheetData>
  <mergeCells count="11">
    <mergeCell ref="B14:H14"/>
    <mergeCell ref="C36:H36"/>
    <mergeCell ref="C45:H45"/>
    <mergeCell ref="C100:E100"/>
    <mergeCell ref="A1:H1"/>
    <mergeCell ref="A2:H2"/>
    <mergeCell ref="A4:H4"/>
    <mergeCell ref="C97:E97"/>
    <mergeCell ref="C98:E98"/>
    <mergeCell ref="A3:H3"/>
    <mergeCell ref="C41:D41"/>
  </mergeCells>
  <pageMargins left="0.38" right="0.32" top="0.74803149606299213" bottom="0.74803149606299213" header="0.31496062992125984" footer="0.31496062992125984"/>
  <pageSetup paperSize="9" scale="79" orientation="portrait" r:id="rId1"/>
  <rowBreaks count="4" manualBreakCount="4">
    <brk id="62" max="16383" man="1"/>
    <brk id="126" max="16383" man="1"/>
    <brk id="183" max="16383" man="1"/>
    <brk id="233"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Windows User</cp:lastModifiedBy>
  <cp:lastPrinted>2022-01-07T05:36:52Z</cp:lastPrinted>
  <dcterms:created xsi:type="dcterms:W3CDTF">2020-01-02T03:53:47Z</dcterms:created>
  <dcterms:modified xsi:type="dcterms:W3CDTF">2022-01-07T15:26:55Z</dcterms:modified>
</cp:coreProperties>
</file>